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codeName="ThisWorkbook"/>
  <mc:AlternateContent xmlns:mc="http://schemas.openxmlformats.org/markup-compatibility/2006">
    <mc:Choice Requires="x15">
      <x15ac:absPath xmlns:x15ac="http://schemas.microsoft.com/office/spreadsheetml/2010/11/ac" url="C:\Users\GSS41804\Desktop\"/>
    </mc:Choice>
  </mc:AlternateContent>
  <xr:revisionPtr revIDLastSave="0" documentId="8_{1A83C5B8-EFBD-497E-9375-6F08F22AE4E1}" xr6:coauthVersionLast="47" xr6:coauthVersionMax="47" xr10:uidLastSave="{00000000-0000-0000-0000-000000000000}"/>
  <workbookProtection workbookAlgorithmName="SHA-512" workbookHashValue="q+kGhzy/Wla2bSbKKIjPEACjmxxicZ/3bjSivU1Taa2MfsA0PuNgjZpq/N1spEgsEgoeKHTmdtXdVuXj9H1WIA==" workbookSaltValue="KlgwGrXKonV11gY2wsGVbw==" workbookSpinCount="100000" lockStructure="1"/>
  <bookViews>
    <workbookView xWindow="-120" yWindow="-120" windowWidth="24240" windowHeight="13140" xr2:uid="{00000000-000D-0000-FFFF-FFFF00000000}"/>
  </bookViews>
  <sheets>
    <sheet name="Notice" sheetId="3" r:id="rId1"/>
    <sheet name="Tool" sheetId="1" r:id="rId2"/>
    <sheet name="Calculations" sheetId="2" state="hidden" r:id="rId3"/>
    <sheet name="Summary"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7" i="1" l="1"/>
  <c r="M253" i="2" l="1"/>
  <c r="M254" i="2"/>
  <c r="M255" i="2"/>
  <c r="M256" i="2"/>
  <c r="M252" i="2"/>
  <c r="M228" i="2"/>
  <c r="M229" i="2"/>
  <c r="M230" i="2"/>
  <c r="M227" i="2"/>
  <c r="M177" i="2"/>
  <c r="M178" i="2"/>
  <c r="M179" i="2"/>
  <c r="M180" i="2"/>
  <c r="M176" i="2"/>
  <c r="F101" i="2"/>
  <c r="F102" i="2"/>
  <c r="F100" i="2"/>
  <c r="B74" i="4"/>
  <c r="C74" i="4" s="1"/>
  <c r="B72" i="4"/>
  <c r="C72" i="4" s="1"/>
  <c r="B70" i="4"/>
  <c r="C70" i="4" s="1"/>
  <c r="B68" i="4"/>
  <c r="C68" i="4" s="1"/>
  <c r="B64" i="4"/>
  <c r="C64" i="4" s="1"/>
  <c r="B62" i="4"/>
  <c r="C62" i="4" s="1"/>
  <c r="B60" i="4"/>
  <c r="C60" i="4" s="1"/>
  <c r="B58" i="4"/>
  <c r="C58" i="4" s="1"/>
  <c r="B56" i="4"/>
  <c r="C56" i="4" s="1"/>
  <c r="B54" i="4"/>
  <c r="C54" i="4" s="1"/>
  <c r="B52" i="4"/>
  <c r="C52" i="4" s="1"/>
  <c r="B50" i="4"/>
  <c r="C50" i="4" s="1"/>
  <c r="B48" i="4"/>
  <c r="C48" i="4" s="1"/>
  <c r="B44" i="4"/>
  <c r="C44" i="4" s="1"/>
  <c r="B42" i="4"/>
  <c r="C42" i="4" s="1"/>
  <c r="B40" i="4"/>
  <c r="C40" i="4" s="1"/>
  <c r="B38" i="4"/>
  <c r="C38" i="4" s="1"/>
  <c r="B36" i="4"/>
  <c r="C36" i="4" s="1"/>
  <c r="B34" i="4"/>
  <c r="C34" i="4" s="1"/>
  <c r="B32" i="4"/>
  <c r="C32" i="4" s="1"/>
  <c r="B30" i="4"/>
  <c r="C30" i="4" s="1"/>
  <c r="B28" i="4"/>
  <c r="C28" i="4" s="1"/>
  <c r="B26" i="4"/>
  <c r="C26" i="4" s="1"/>
  <c r="B22" i="4"/>
  <c r="C22" i="4" s="1"/>
  <c r="B20" i="4"/>
  <c r="C20" i="4" s="1"/>
  <c r="B16" i="4"/>
  <c r="C16" i="4" s="1"/>
  <c r="B14" i="4"/>
  <c r="C14" i="4" s="1"/>
  <c r="B12" i="4"/>
  <c r="C12" i="4" s="1"/>
  <c r="B10" i="4"/>
  <c r="C10" i="4" s="1"/>
  <c r="B6" i="4"/>
  <c r="C6" i="4" s="1"/>
  <c r="B7" i="4"/>
  <c r="C7" i="4" s="1"/>
  <c r="B8" i="4"/>
  <c r="C8" i="4" s="1"/>
  <c r="B5" i="4"/>
  <c r="C5" i="4" s="1"/>
  <c r="A74" i="4"/>
  <c r="A72" i="4"/>
  <c r="A70" i="4"/>
  <c r="A68" i="4"/>
  <c r="A64" i="4"/>
  <c r="A62" i="4"/>
  <c r="A48" i="4"/>
  <c r="A44" i="4"/>
  <c r="A60" i="4"/>
  <c r="A42" i="4"/>
  <c r="A40" i="4"/>
  <c r="A26" i="4"/>
  <c r="A22" i="4"/>
  <c r="A58" i="4"/>
  <c r="A56" i="4"/>
  <c r="A38" i="4"/>
  <c r="A34" i="4"/>
  <c r="A32" i="4"/>
  <c r="A30" i="4"/>
  <c r="A28" i="4"/>
  <c r="A20" i="4"/>
  <c r="A16" i="4"/>
  <c r="A54" i="4"/>
  <c r="A52" i="4"/>
  <c r="A50" i="4"/>
  <c r="A36" i="4"/>
  <c r="A14" i="4"/>
  <c r="A12" i="4"/>
  <c r="A10" i="4"/>
  <c r="A3" i="4"/>
  <c r="A1" i="4"/>
  <c r="E41" i="1"/>
  <c r="A15" i="2" l="1"/>
  <c r="A14" i="2"/>
  <c r="A12" i="2"/>
  <c r="A13" i="2"/>
  <c r="A52" i="1" l="1"/>
  <c r="E85" i="1" l="1"/>
  <c r="B228" i="2" l="1"/>
  <c r="B46" i="4" s="1"/>
  <c r="C46" i="4" s="1"/>
  <c r="C1" i="3"/>
  <c r="B1" i="3"/>
  <c r="A1" i="3"/>
  <c r="B287" i="2" l="1"/>
  <c r="B282" i="2"/>
  <c r="B277" i="2"/>
  <c r="K271" i="2"/>
  <c r="L271" i="2" s="1"/>
  <c r="B259" i="2"/>
  <c r="B244" i="2"/>
  <c r="B238" i="2"/>
  <c r="B221" i="2"/>
  <c r="K214" i="2"/>
  <c r="L214" i="2" s="1"/>
  <c r="B204" i="2"/>
  <c r="B198" i="2"/>
  <c r="B192" i="2"/>
  <c r="B183" i="2"/>
  <c r="B170" i="2"/>
  <c r="K162" i="2"/>
  <c r="L162" i="2" s="1"/>
  <c r="I125" i="2"/>
  <c r="I124" i="2"/>
  <c r="B152" i="2"/>
  <c r="B147" i="2"/>
  <c r="B140" i="2"/>
  <c r="B135" i="2"/>
  <c r="B128" i="2"/>
  <c r="B123" i="2"/>
  <c r="B116" i="2"/>
  <c r="B108" i="2"/>
  <c r="B92" i="2"/>
  <c r="K80" i="2"/>
  <c r="L80" i="2" s="1"/>
  <c r="B70" i="2"/>
  <c r="B65" i="2"/>
  <c r="B60" i="2"/>
  <c r="B53" i="2"/>
  <c r="B44" i="2"/>
  <c r="B39" i="2"/>
  <c r="B34" i="2"/>
  <c r="K24" i="2"/>
  <c r="L24" i="2" s="1"/>
  <c r="M16" i="2" l="1"/>
  <c r="M17" i="2" s="1"/>
  <c r="B21" i="2"/>
  <c r="I20" i="2" s="1"/>
  <c r="E75" i="1" l="1"/>
  <c r="A286" i="2" l="1"/>
  <c r="A274" i="2" s="1"/>
  <c r="E189" i="1"/>
  <c r="E184" i="1"/>
  <c r="A281" i="2"/>
  <c r="A273" i="2" s="1"/>
  <c r="E179" i="1"/>
  <c r="A276" i="2"/>
  <c r="A272" i="2" s="1"/>
  <c r="E171" i="1" l="1"/>
  <c r="A258" i="2"/>
  <c r="A218" i="2" s="1"/>
  <c r="J263" i="2"/>
  <c r="B253" i="2"/>
  <c r="E164" i="1"/>
  <c r="J248" i="2"/>
  <c r="A243" i="2"/>
  <c r="A217" i="2" s="1"/>
  <c r="E153" i="1"/>
  <c r="E159" i="1"/>
  <c r="A237" i="2"/>
  <c r="A216" i="2" s="1"/>
  <c r="A203" i="2"/>
  <c r="A167" i="2" s="1"/>
  <c r="E148" i="1"/>
  <c r="E143" i="1"/>
  <c r="A151" i="2"/>
  <c r="A89" i="2" s="1"/>
  <c r="A146" i="2"/>
  <c r="A88" i="2" s="1"/>
  <c r="E138" i="1"/>
  <c r="E133" i="1"/>
  <c r="A69" i="2"/>
  <c r="A31" i="2" s="1"/>
  <c r="A64" i="2"/>
  <c r="A30" i="2" s="1"/>
  <c r="E128" i="1"/>
  <c r="B66" i="4" l="1"/>
  <c r="C66" i="4" s="1"/>
  <c r="A59" i="2"/>
  <c r="A29" i="2" s="1"/>
  <c r="A119" i="1" l="1"/>
  <c r="E123" i="1"/>
  <c r="E116" i="1"/>
  <c r="A232" i="2"/>
  <c r="A220" i="2"/>
  <c r="A215" i="2" s="1"/>
  <c r="E111" i="1"/>
  <c r="E106" i="1"/>
  <c r="A197" i="2"/>
  <c r="A166" i="2" s="1"/>
  <c r="A191" i="2"/>
  <c r="A165" i="2" s="1"/>
  <c r="E101" i="1"/>
  <c r="A139" i="2"/>
  <c r="A87" i="2" s="1"/>
  <c r="E96" i="1"/>
  <c r="A52" i="2"/>
  <c r="A28" i="2" s="1"/>
  <c r="A225" i="2" l="1"/>
  <c r="A46" i="4"/>
  <c r="E90" i="1"/>
  <c r="A134" i="2"/>
  <c r="A86" i="2" s="1"/>
  <c r="A127" i="2"/>
  <c r="A85" i="2" s="1"/>
  <c r="E80" i="1"/>
  <c r="A122" i="2"/>
  <c r="A84" i="2" s="1"/>
  <c r="A115" i="2"/>
  <c r="A83" i="2" s="1"/>
  <c r="E69" i="1"/>
  <c r="A182" i="2"/>
  <c r="A164" i="2" s="1"/>
  <c r="A65" i="1"/>
  <c r="B177" i="2"/>
  <c r="E62" i="1"/>
  <c r="A169" i="2"/>
  <c r="A163" i="2" s="1"/>
  <c r="E56" i="1"/>
  <c r="A107" i="2"/>
  <c r="A82" i="2" s="1"/>
  <c r="B24" i="4" l="1"/>
  <c r="C24" i="4" s="1"/>
  <c r="E47" i="1"/>
  <c r="A91" i="2"/>
  <c r="A81" i="2" s="1"/>
  <c r="A43" i="2"/>
  <c r="A27" i="2" s="1"/>
  <c r="E36" i="1" l="1"/>
  <c r="A38" i="2"/>
  <c r="A26" i="2" s="1"/>
  <c r="E31" i="1"/>
  <c r="A33" i="2"/>
  <c r="A25" i="2" s="1"/>
  <c r="A10" i="2"/>
  <c r="E16" i="2"/>
  <c r="A2" i="2"/>
  <c r="A1" i="2"/>
  <c r="M14" i="2" l="1"/>
  <c r="M13" i="2"/>
  <c r="B159" i="2" s="1"/>
  <c r="M12" i="2"/>
  <c r="B77" i="2" s="1"/>
  <c r="B66" i="2"/>
  <c r="B71" i="2"/>
  <c r="B61" i="2"/>
  <c r="B54" i="2"/>
  <c r="B45" i="2"/>
  <c r="B40" i="2"/>
  <c r="B35" i="2"/>
  <c r="N1" i="2"/>
  <c r="J50" i="2" l="1"/>
  <c r="J49" i="2"/>
  <c r="I158" i="2"/>
  <c r="B205" i="2" s="1"/>
  <c r="N16" i="2"/>
  <c r="B211" i="2" s="1"/>
  <c r="I210" i="2" s="1"/>
  <c r="B222" i="2" s="1"/>
  <c r="N17" i="2"/>
  <c r="B268" i="2" s="1"/>
  <c r="I267" i="2" s="1"/>
  <c r="B288" i="2" s="1"/>
  <c r="J72" i="2"/>
  <c r="E72" i="2" s="1"/>
  <c r="J71" i="2"/>
  <c r="J62" i="2"/>
  <c r="J61" i="2"/>
  <c r="J67" i="2"/>
  <c r="J66" i="2"/>
  <c r="J54" i="2"/>
  <c r="J57" i="2"/>
  <c r="E55" i="2" s="1"/>
  <c r="J55" i="2"/>
  <c r="J56" i="2"/>
  <c r="I76" i="2"/>
  <c r="B124" i="2" s="1"/>
  <c r="J35" i="2"/>
  <c r="J36" i="2"/>
  <c r="J41" i="2"/>
  <c r="J40" i="2"/>
  <c r="J46" i="2"/>
  <c r="E46" i="2" s="1"/>
  <c r="J45" i="2"/>
  <c r="J48" i="2"/>
  <c r="J47" i="2"/>
  <c r="N2" i="2"/>
  <c r="B184" i="2" l="1"/>
  <c r="J188" i="2" s="1"/>
  <c r="E185" i="2" s="1"/>
  <c r="B193" i="2"/>
  <c r="J193" i="2" s="1"/>
  <c r="B171" i="2"/>
  <c r="B176" i="2" s="1"/>
  <c r="J205" i="2"/>
  <c r="E206" i="2" s="1"/>
  <c r="J206" i="2"/>
  <c r="B199" i="2"/>
  <c r="J201" i="2" s="1"/>
  <c r="B278" i="2"/>
  <c r="J278" i="2" s="1"/>
  <c r="B283" i="2"/>
  <c r="J284" i="2" s="1"/>
  <c r="B260" i="2"/>
  <c r="J262" i="2" s="1"/>
  <c r="B239" i="2"/>
  <c r="J239" i="2" s="1"/>
  <c r="B245" i="2"/>
  <c r="J246" i="2" s="1"/>
  <c r="B234" i="2"/>
  <c r="J235" i="2" s="1"/>
  <c r="B227" i="2"/>
  <c r="L230" i="2" s="1"/>
  <c r="J223" i="2"/>
  <c r="J222" i="2"/>
  <c r="E67" i="2"/>
  <c r="E65" i="2"/>
  <c r="E66" i="2"/>
  <c r="E71" i="2"/>
  <c r="E70" i="2"/>
  <c r="B153" i="2"/>
  <c r="B148" i="2"/>
  <c r="E62" i="2"/>
  <c r="E60" i="2"/>
  <c r="E61" i="2"/>
  <c r="J288" i="2"/>
  <c r="J289" i="2"/>
  <c r="B141" i="2"/>
  <c r="B129" i="2"/>
  <c r="B93" i="2"/>
  <c r="J99" i="2" s="1"/>
  <c r="B117" i="2"/>
  <c r="B136" i="2"/>
  <c r="E54" i="2"/>
  <c r="E53" i="2"/>
  <c r="E41" i="2"/>
  <c r="B109" i="2"/>
  <c r="J113" i="2" s="1"/>
  <c r="E40" i="2"/>
  <c r="E39" i="2"/>
  <c r="E45" i="2"/>
  <c r="E44" i="2"/>
  <c r="E223" i="2" l="1"/>
  <c r="J172" i="2"/>
  <c r="J194" i="2"/>
  <c r="E192" i="2" s="1"/>
  <c r="J185" i="2"/>
  <c r="J189" i="2"/>
  <c r="J171" i="2"/>
  <c r="E205" i="2"/>
  <c r="J186" i="2"/>
  <c r="J184" i="2"/>
  <c r="J187" i="2"/>
  <c r="J200" i="2"/>
  <c r="J195" i="2"/>
  <c r="J199" i="2"/>
  <c r="E204" i="2"/>
  <c r="J132" i="2"/>
  <c r="E130" i="2" s="1"/>
  <c r="J131" i="2"/>
  <c r="E279" i="2"/>
  <c r="J94" i="2"/>
  <c r="J95" i="2"/>
  <c r="J98" i="2"/>
  <c r="J101" i="2"/>
  <c r="J247" i="2"/>
  <c r="J260" i="2"/>
  <c r="E261" i="2" s="1"/>
  <c r="J283" i="2"/>
  <c r="E283" i="2" s="1"/>
  <c r="J245" i="2"/>
  <c r="B252" i="2"/>
  <c r="L256" i="2" s="1"/>
  <c r="J279" i="2"/>
  <c r="E277" i="2" s="1"/>
  <c r="J261" i="2"/>
  <c r="J240" i="2"/>
  <c r="E239" i="2" s="1"/>
  <c r="J241" i="2"/>
  <c r="E222" i="2"/>
  <c r="J234" i="2"/>
  <c r="E235" i="2" s="1"/>
  <c r="L229" i="2"/>
  <c r="L227" i="2"/>
  <c r="E221" i="2"/>
  <c r="J97" i="2"/>
  <c r="E102" i="2"/>
  <c r="L228" i="2"/>
  <c r="E287" i="2"/>
  <c r="E289" i="2"/>
  <c r="J149" i="2"/>
  <c r="J148" i="2"/>
  <c r="E288" i="2"/>
  <c r="J154" i="2"/>
  <c r="J153" i="2"/>
  <c r="J120" i="2"/>
  <c r="J118" i="2"/>
  <c r="J117" i="2"/>
  <c r="J119" i="2"/>
  <c r="E194" i="2"/>
  <c r="J96" i="2"/>
  <c r="J124" i="2"/>
  <c r="J125" i="2"/>
  <c r="J129" i="2"/>
  <c r="J130" i="2"/>
  <c r="J137" i="2"/>
  <c r="E137" i="2" s="1"/>
  <c r="J136" i="2"/>
  <c r="J143" i="2"/>
  <c r="J141" i="2"/>
  <c r="J142" i="2"/>
  <c r="J144" i="2"/>
  <c r="J103" i="2"/>
  <c r="J105" i="2"/>
  <c r="J100" i="2"/>
  <c r="E100" i="2"/>
  <c r="J102" i="2"/>
  <c r="E101" i="2"/>
  <c r="E103" i="2" s="1"/>
  <c r="B18" i="4" s="1"/>
  <c r="C18" i="4" s="1"/>
  <c r="L179" i="2"/>
  <c r="L178" i="2"/>
  <c r="L177" i="2"/>
  <c r="E177" i="2" s="1"/>
  <c r="L180" i="2"/>
  <c r="L176" i="2"/>
  <c r="J109" i="2"/>
  <c r="J110" i="2"/>
  <c r="J111" i="2"/>
  <c r="J112" i="2"/>
  <c r="J104" i="2"/>
  <c r="J93" i="2"/>
  <c r="E171" i="2" l="1"/>
  <c r="E246" i="2"/>
  <c r="E172" i="2"/>
  <c r="E193" i="2"/>
  <c r="E170" i="2"/>
  <c r="E183" i="2"/>
  <c r="E198" i="2"/>
  <c r="E110" i="2"/>
  <c r="E228" i="2"/>
  <c r="E184" i="2"/>
  <c r="E259" i="2"/>
  <c r="E200" i="2"/>
  <c r="E199" i="2"/>
  <c r="E284" i="2"/>
  <c r="I269" i="2" s="1"/>
  <c r="E94" i="2"/>
  <c r="E238" i="2"/>
  <c r="E240" i="2"/>
  <c r="E244" i="2"/>
  <c r="E282" i="2"/>
  <c r="E278" i="2"/>
  <c r="I268" i="2" s="1"/>
  <c r="L252" i="2"/>
  <c r="L254" i="2"/>
  <c r="E253" i="2" s="1"/>
  <c r="L255" i="2"/>
  <c r="E245" i="2"/>
  <c r="L253" i="2"/>
  <c r="E260" i="2"/>
  <c r="E233" i="2"/>
  <c r="E234" i="2"/>
  <c r="E227" i="2"/>
  <c r="E226" i="2"/>
  <c r="E142" i="2"/>
  <c r="E154" i="2"/>
  <c r="E152" i="2"/>
  <c r="E153" i="2"/>
  <c r="E149" i="2"/>
  <c r="E148" i="2"/>
  <c r="E147" i="2"/>
  <c r="E116" i="2"/>
  <c r="E123" i="2"/>
  <c r="E175" i="2"/>
  <c r="E136" i="2"/>
  <c r="E135" i="2"/>
  <c r="E125" i="2"/>
  <c r="E124" i="2"/>
  <c r="E118" i="2"/>
  <c r="E117" i="2"/>
  <c r="E141" i="2"/>
  <c r="E140" i="2"/>
  <c r="E93" i="2"/>
  <c r="E128" i="2"/>
  <c r="E129" i="2"/>
  <c r="E92" i="2"/>
  <c r="E176" i="2"/>
  <c r="E109" i="2"/>
  <c r="E108" i="2"/>
  <c r="I160" i="2" l="1"/>
  <c r="I159" i="2"/>
  <c r="J160" i="2" s="1"/>
  <c r="N160" i="2" s="1"/>
  <c r="I212" i="2"/>
  <c r="E251" i="2"/>
  <c r="J269" i="2"/>
  <c r="E252" i="2"/>
  <c r="I211" i="2"/>
  <c r="I77" i="2"/>
  <c r="I78" i="2"/>
  <c r="E36" i="2"/>
  <c r="I22" i="2" s="1"/>
  <c r="J212" i="2" l="1"/>
  <c r="N212" i="2" s="1"/>
  <c r="I7" i="2"/>
  <c r="N269" i="2"/>
  <c r="M268" i="2"/>
  <c r="M159" i="2"/>
  <c r="J78" i="2"/>
  <c r="E35" i="2"/>
  <c r="I21" i="2" s="1"/>
  <c r="I6" i="2" s="1"/>
  <c r="E34" i="2"/>
  <c r="M211" i="2" l="1"/>
  <c r="N78" i="2"/>
  <c r="M77" i="2"/>
  <c r="J22" i="2"/>
  <c r="J7" i="2"/>
  <c r="M21" i="2" l="1"/>
  <c r="N22" i="2"/>
  <c r="N7" i="2"/>
  <c r="M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broy</author>
  </authors>
  <commentList>
    <comment ref="I124" authorId="0" shapeId="0" xr:uid="{00000000-0006-0000-0200-000001000000}">
      <text>
        <r>
          <rPr>
            <b/>
            <sz val="9"/>
            <color indexed="81"/>
            <rFont val="Tahoma"/>
            <family val="2"/>
          </rPr>
          <t>broy:</t>
        </r>
        <r>
          <rPr>
            <sz val="9"/>
            <color indexed="81"/>
            <rFont val="Tahoma"/>
            <family val="2"/>
          </rPr>
          <t xml:space="preserve">
Note that this is dependant on the answer to question 9
</t>
        </r>
      </text>
    </comment>
    <comment ref="I125" authorId="0" shapeId="0" xr:uid="{00000000-0006-0000-0200-000002000000}">
      <text>
        <r>
          <rPr>
            <b/>
            <sz val="9"/>
            <color indexed="81"/>
            <rFont val="Tahoma"/>
            <family val="2"/>
          </rPr>
          <t>broy:</t>
        </r>
        <r>
          <rPr>
            <sz val="9"/>
            <color indexed="81"/>
            <rFont val="Tahoma"/>
            <family val="2"/>
          </rPr>
          <t xml:space="preserve">
Note that this is dependant on the answer to question 9</t>
        </r>
      </text>
    </comment>
  </commentList>
</comments>
</file>

<file path=xl/sharedStrings.xml><?xml version="1.0" encoding="utf-8"?>
<sst xmlns="http://schemas.openxmlformats.org/spreadsheetml/2006/main" count="702" uniqueCount="270">
  <si>
    <t>Selected Answer</t>
  </si>
  <si>
    <t>Answer</t>
  </si>
  <si>
    <t>Point Value</t>
  </si>
  <si>
    <t>Max Points</t>
  </si>
  <si>
    <t>Min Points</t>
  </si>
  <si>
    <t>Section Weight =</t>
  </si>
  <si>
    <t>Selected Points</t>
  </si>
  <si>
    <t>Question Value</t>
  </si>
  <si>
    <t xml:space="preserve">Section Actual Points = </t>
  </si>
  <si>
    <t>Comments for User</t>
  </si>
  <si>
    <t>Readout</t>
  </si>
  <si>
    <t>Marker</t>
  </si>
  <si>
    <t>Readout Bar</t>
  </si>
  <si>
    <t>Site Name:</t>
  </si>
  <si>
    <t xml:space="preserve">Address: </t>
  </si>
  <si>
    <t>Value to EV Drivers</t>
  </si>
  <si>
    <t>Installation Costs</t>
  </si>
  <si>
    <t>Station Costs</t>
  </si>
  <si>
    <t>Slightly Important</t>
  </si>
  <si>
    <t>Not at all Important</t>
  </si>
  <si>
    <t>Important</t>
  </si>
  <si>
    <t>Very Important</t>
  </si>
  <si>
    <t>Site Suitability Factor Importance</t>
  </si>
  <si>
    <t>Electric Vehicle (EV) Charging Station Site Suitability Criteria Tool</t>
  </si>
  <si>
    <t>Positive Image for the Organization:</t>
  </si>
  <si>
    <t>Purchase and Installation Cost:</t>
  </si>
  <si>
    <t>Value</t>
  </si>
  <si>
    <t>Site Ownership and Zoning</t>
  </si>
  <si>
    <t>General Site Suitability</t>
  </si>
  <si>
    <t>Own</t>
  </si>
  <si>
    <t>Lease</t>
  </si>
  <si>
    <t>A leased parking lot will require an agreement with the owner which adds complications but is still feasible</t>
  </si>
  <si>
    <t xml:space="preserve">Maximum Section Possible Points = </t>
  </si>
  <si>
    <t xml:space="preserve">Minumum Section Possible Points = </t>
  </si>
  <si>
    <t>Point Distribution</t>
  </si>
  <si>
    <t>Question Weight (within Section)</t>
  </si>
  <si>
    <t>3. Do you own or lease the building where electricity will be drawn for the EV charging station?</t>
  </si>
  <si>
    <t>2. Do you own or lease the parking lot where the EV charging station will be installed?</t>
  </si>
  <si>
    <t xml:space="preserve">Maximum Possible Points = </t>
  </si>
  <si>
    <t xml:space="preserve">Minumum Possible Points = </t>
  </si>
  <si>
    <t xml:space="preserve">Total Actual Points = </t>
  </si>
  <si>
    <t>Residential</t>
  </si>
  <si>
    <t>Business</t>
  </si>
  <si>
    <t>Industrial</t>
  </si>
  <si>
    <t>Other</t>
  </si>
  <si>
    <t>Installing a public EV charging station in a business district should be allowed in all jurisdictions</t>
  </si>
  <si>
    <t>Other zoned districts, such as historic or special use, may require special permission to install an EV charging station</t>
  </si>
  <si>
    <t>Site Location and Surounding Environment</t>
  </si>
  <si>
    <t>Business/Office</t>
  </si>
  <si>
    <t>Educational Services</t>
  </si>
  <si>
    <t>Municipal Parking</t>
  </si>
  <si>
    <t>Medical Facility</t>
  </si>
  <si>
    <t>Retail Outlet</t>
  </si>
  <si>
    <t>Park/Recreational Facility</t>
  </si>
  <si>
    <t>Entertainment Facility</t>
  </si>
  <si>
    <t>Restaurant</t>
  </si>
  <si>
    <t>This is a good location for employees of a business or office, but use by visitors would depend on the type of client served by that organization</t>
  </si>
  <si>
    <t>Retail outlets with multiple stores within walking distance (e.g., mall) will serve more potential EV drivers than just a single store location and use will depend on the typical length of time a shopper spends at that location</t>
  </si>
  <si>
    <t>1 - 5 other venues</t>
  </si>
  <si>
    <t>6 - 10 other venues</t>
  </si>
  <si>
    <t>10+ other venues</t>
  </si>
  <si>
    <t>Extra Point Distribution</t>
  </si>
  <si>
    <t>Extra Point Value</t>
  </si>
  <si>
    <t>Less than 1 hour</t>
  </si>
  <si>
    <t>1 - 2 hours</t>
  </si>
  <si>
    <t>2 - 4 hours</t>
  </si>
  <si>
    <t>4 - 8 hours</t>
  </si>
  <si>
    <t>More than 8 hours</t>
  </si>
  <si>
    <t>6. How long do drivers typically park their vehicles at this location?</t>
  </si>
  <si>
    <t>7. Is this location used for any special event parking?</t>
  </si>
  <si>
    <t>Yes</t>
  </si>
  <si>
    <t>No</t>
  </si>
  <si>
    <t>Special events provide significant exposure to the charging station and may draw EV drivers interested in charging, but the events might attract more EVs than available charging ports</t>
  </si>
  <si>
    <t>0 - 25</t>
  </si>
  <si>
    <t>25 - 50</t>
  </si>
  <si>
    <t>More than 100</t>
  </si>
  <si>
    <t>50 - 75</t>
  </si>
  <si>
    <t>75 - 100</t>
  </si>
  <si>
    <t>7B. Approximately how many special events per year?</t>
  </si>
  <si>
    <t>On a State Road</t>
  </si>
  <si>
    <t>0.1 - 0.5 miles</t>
  </si>
  <si>
    <t>0.6 - 1.0 miles</t>
  </si>
  <si>
    <t>1 - 2 miles</t>
  </si>
  <si>
    <t>2 - 5 miles</t>
  </si>
  <si>
    <t>Expected EV Charging Station Users and Accessibility</t>
  </si>
  <si>
    <t>9. Which potential EV drivers are expected to use the charging station?</t>
  </si>
  <si>
    <t>Employees</t>
  </si>
  <si>
    <t>Visitors</t>
  </si>
  <si>
    <t>General Public</t>
  </si>
  <si>
    <t>All</t>
  </si>
  <si>
    <t>Employees park at the same location every workday and may be encouraged to purchase an EV and become a regular user of the charging station</t>
  </si>
  <si>
    <t xml:space="preserve">Visitors or clients may fit a demographic typical of EV drivers and be a regular patron of a business which could lead to regular use of the charging station </t>
  </si>
  <si>
    <t>10. Would an EV driver require a permit, sticker, or card to access the parking lot where the charging station is located?</t>
  </si>
  <si>
    <t>These requirements could hinder station use by visitors or the general public, but could be a valuable way to manage station use by employees</t>
  </si>
  <si>
    <t>Additional costs to access the charging station parking space could hinder station use by an EV driver that needs a charge</t>
  </si>
  <si>
    <t>Visitors or the general public will use a station more when there aren't additional restrictions to access the station</t>
  </si>
  <si>
    <t>Parking Lot or Garage Characteristics</t>
  </si>
  <si>
    <t>13. How many parking spaces are in the lot or garage?</t>
  </si>
  <si>
    <t>Fewer than 10</t>
  </si>
  <si>
    <t>10 - 25</t>
  </si>
  <si>
    <t>More than 50</t>
  </si>
  <si>
    <t>14. Typically, how full is the parking lot or garage?</t>
  </si>
  <si>
    <t>Less than capacity occupancy indicates that conventional vehicles should still have places to park and not occupy the charging spaces, while still being a popular place for drivers to park</t>
  </si>
  <si>
    <t>Some fluctuation</t>
  </si>
  <si>
    <t>A lot of fluctuation</t>
  </si>
  <si>
    <t>Minimal fluctuation</t>
  </si>
  <si>
    <t>15. Is there fluctuation in parking lot use by season?</t>
  </si>
  <si>
    <t>16. Is there fluctuation in parking lot use by day of the week?</t>
  </si>
  <si>
    <t>Seasonal venues that have minimal use during certain months will have more limited exposure to the public and experience inconsistent station use that is hard to manage</t>
  </si>
  <si>
    <t>Consistent use of the parking lot or garage will likely lead to regular charging station users and good exposure to others</t>
  </si>
  <si>
    <t>If a parking lot experiences some use throughout the year, it will be exposed to many drivers and likely be used regularly by EV drivers to charge</t>
  </si>
  <si>
    <t>If a parking lot experiences some use throughout the week, it will be exposed to many drivers and likely be used regularly by EV drivers to charge</t>
  </si>
  <si>
    <t>18. Is the parking lot paved?</t>
  </si>
  <si>
    <t>Installation costs can be significantly lower if the EV charging station can be mounted on a building and no trenching in a parking lot is required</t>
  </si>
  <si>
    <t>Installing an EV charging station out in a parking lot will require trenching and repair, along with a foundation to mount on, which increases the costs</t>
  </si>
  <si>
    <t>Trenching and repairing a paved parking lot for a charging station placed away from a building is more costly</t>
  </si>
  <si>
    <t>More than 100 feet</t>
  </si>
  <si>
    <t>Less than 50 feet</t>
  </si>
  <si>
    <t>100 - 200 feet</t>
  </si>
  <si>
    <t>More than 200 feet</t>
  </si>
  <si>
    <t>50 - 100 feet</t>
  </si>
  <si>
    <t>Based on Q17</t>
  </si>
  <si>
    <t>Based on Q7</t>
  </si>
  <si>
    <t>Proper station placement can help reduce potential damage, maintenance requirements, and ensure access for EV drivers in all weather conditions</t>
  </si>
  <si>
    <t>22. Would the EV charging station be in a preferred parking space?</t>
  </si>
  <si>
    <t>23. Are there lights illuminating the parking lot at night?</t>
  </si>
  <si>
    <t>5. Which venue best describes the proposed EV charging station location?</t>
  </si>
  <si>
    <t>12. Would the charging station be located in a parking lot or garage with limited hours of operation?</t>
  </si>
  <si>
    <t>19. Is the parking lot prone to flooding or other events that might damage a charging station or plugged-in EV?</t>
  </si>
  <si>
    <t>20. Would the EV charging station be located in a covered parking space?</t>
  </si>
  <si>
    <t>24. Would the EV charging station and parking space be visible from the road or entrance to the parking lot or garage?</t>
  </si>
  <si>
    <t>Existing Electrical Infrastructure</t>
  </si>
  <si>
    <t xml:space="preserve">25. Does the existing electrical panel have 4 extra slots and 80 amps of available capacity for a dual port Level 2 charging station? </t>
  </si>
  <si>
    <t>Don't Know</t>
  </si>
  <si>
    <t>Breakers, conduit, and wire will all be needed for the installation, but costs will be lower without needing any electrical panel upgrades</t>
  </si>
  <si>
    <t>Most commercial buildings will have the available electrical capacity for one dual port Level 2 charging station, but a subpanel may be needed if there aren't available slots in the panel for more breakers</t>
  </si>
  <si>
    <t>Within 10 years</t>
  </si>
  <si>
    <t>Within 20 years</t>
  </si>
  <si>
    <t>More than 20 years ago</t>
  </si>
  <si>
    <t>It is possible that some major electrical work may be required to bring the existing electrical system up to code when adding the charging station</t>
  </si>
  <si>
    <t>The existing electrical system should be up to code and no additional electrical infrastructure cost should be required when adding the charging station</t>
  </si>
  <si>
    <t>It is possible that some minor electrical work may be required to bring the existing electrical system up to code when adding the charging station</t>
  </si>
  <si>
    <t>Based on Q26</t>
  </si>
  <si>
    <t>0 - 10 years old</t>
  </si>
  <si>
    <t>10 - 20 years old</t>
  </si>
  <si>
    <t>20 - 30 years old</t>
  </si>
  <si>
    <t>30 - 40 years old</t>
  </si>
  <si>
    <t>More than 40 years old</t>
  </si>
  <si>
    <t>26B. How old is the building where the charging station electricity will come from?</t>
  </si>
  <si>
    <t>27. How far is the electrical panel from the point of the building closest to where the charging station would be located?</t>
  </si>
  <si>
    <t>Fewer than 10 feet</t>
  </si>
  <si>
    <t>10 - 50 feet</t>
  </si>
  <si>
    <t>Shorter electrical runs require less materials and are easier to install which results in lower costs</t>
  </si>
  <si>
    <t>Longer electrical runs require more materials and may need to pass through some walls that results in higher costs</t>
  </si>
  <si>
    <t>Long electrical runs require more materials, may need to pass through multiple walls, and could need larger wire or a subpanel that results in high costs</t>
  </si>
  <si>
    <t>Short electrical runs require less materials and are easier to install which results in low costs</t>
  </si>
  <si>
    <t>EV Charging Station Selection</t>
  </si>
  <si>
    <t>The most common charging station type for commercial settings is AC Level 2, which operates on 240 VAC and will result in 10 to 20 miles of added electrical range per hour of charging time. This is appropriate when EVs can charge for 1-4 hours. Most EVs parked for longer than 4 hours would occupy the station longer than they need to charge. An AC Level 1 charging station that operates on 120 VAC and provides 2-5 miles of added electrical range per hour of charging might be more appropriate for settings where EVs are parked for 6 hours or longer at a time. AC Level 1 charging stations are less expensive and require less than half of the required electrical demand of AC Level 2 charging stations. However, AC Level 1 charging stations are very basic and don't offer networked features such as energy monitoring, payment, reservations, host notifications, and other useful tools to help manage the station use.</t>
  </si>
  <si>
    <t>28. Which EV charging station type would be installed at this location?</t>
  </si>
  <si>
    <t>AC Level 2</t>
  </si>
  <si>
    <t>AC Level 1</t>
  </si>
  <si>
    <t>AC Level 2 charging stations, which operate on 240 VAC and result in 10 to 20 miles of added electrical range per hour of charging time, are most appropriate when EVs park for 1-4 hours</t>
  </si>
  <si>
    <t>AC Level 1 charging stations, which operate on 120 VAC and result in 2 to 5 miles of added electrical range per hour of charging time, are a simple lower-cost options for EVs parked for more than 6 hours</t>
  </si>
  <si>
    <t>29. Could the EV charging station be mounted to an existing structure or be installed as a stand-alone pedestal?</t>
  </si>
  <si>
    <t>Mounted on an Existing Structure</t>
  </si>
  <si>
    <t>Stand-alone Pedestal</t>
  </si>
  <si>
    <t>A charging station pedestal is slightly more expensive to purchase and must be secured to a sturdy concrete foundation which might need to be poured during the installations</t>
  </si>
  <si>
    <t>30. Would the charging station be networked and connected to a charging management company's software platform?</t>
  </si>
  <si>
    <t>Networked</t>
  </si>
  <si>
    <t>Non-networked</t>
  </si>
  <si>
    <t>A leased building or sub metered electricity will require an agreement with the owner which adds complications but is still feasible</t>
  </si>
  <si>
    <t>Stations placed in the middle of parking lots are more likely to be hit and can be a hindrance to plowing, but you also don't want the station where snow is piled during winter</t>
  </si>
  <si>
    <t>Stations accessible to the general public would likely see the most fluctuation in use and not serve any individual EV drivers on a regular basis</t>
  </si>
  <si>
    <t>Visitors or the general public will use a station more when there aren't additional restrictions, but it might also allow non-employees to use stations designed for only their use</t>
  </si>
  <si>
    <t>Low occupancy indicates that conventional vehicles should have plenty of places to park and not occupy the charging space, but may also mean that the location is not a desirable place to park</t>
  </si>
  <si>
    <t>If charging will primarily occur during the day, lights are not essential, but lighting is a nice amenity that encourages charging station use any time the EV drivers need a charge</t>
  </si>
  <si>
    <t xml:space="preserve">There will be no increased exposure of the charging station for special events, but charging station use is typically influenced more by regular users than occasional users </t>
  </si>
  <si>
    <t>Please answer question 26B regarding the age of the building to the best of your knowledge</t>
  </si>
  <si>
    <t>Overall Score</t>
  </si>
  <si>
    <t>Costs</t>
  </si>
  <si>
    <t>Weighted Cost Scoring</t>
  </si>
  <si>
    <t>Within Costs</t>
  </si>
  <si>
    <t>Overall</t>
  </si>
  <si>
    <t>Weighted Criteria Section Scoring</t>
  </si>
  <si>
    <t>Weighted Question Scoring within Criteria Section</t>
  </si>
  <si>
    <t>Total</t>
  </si>
  <si>
    <t xml:space="preserve">Owning the parking lot simplifies the EV charging station installation process </t>
  </si>
  <si>
    <t>Owning the building and paying the electricity bill simplifies the EV charging station installation process</t>
  </si>
  <si>
    <t>EV charging stations should be permitted in an industrial zone, especially for employee use, but may require special permission if there is a fee to use it</t>
  </si>
  <si>
    <t>Parking spaces are likely at a premium in this lot and may cause an issue to have 1 or 2 parking spaces reserved for EVs to charge</t>
  </si>
  <si>
    <t>This is a small number of parking spaces for a public lot, which likely means less demand for parking and less likelihood to have EVs looking for a charge unless the demographic aligns well with the typical EV owner</t>
  </si>
  <si>
    <t>This is likely enough parking spaces that 1 or 2 EV charging spaces will not create an issue, but may not experience a large enough population of cars to ensure some would be EVs</t>
  </si>
  <si>
    <t>Larger parking lots or garages should have less concerns about reserving 1 or 2 spaces for EV charging and have a large enough population of cars to ensure some would be EVs</t>
  </si>
  <si>
    <t>Although not necessary, shading and protection from the weather is more desirable for EV drivers and may provide better protection for the charging station</t>
  </si>
  <si>
    <t>Higher education campuses employ staff that are likely EV drivers and host events that typically draw large crowds. Campuses with multiple parking lots that have different purposes should prioritize EV spaces for staff or visitors (not students)</t>
  </si>
  <si>
    <t>Many municipal parking lots offer access to a variety of downtown locations that an EV driver may visit and is likely to be used during the day and in the evening</t>
  </si>
  <si>
    <t>Medical facility employees fit the typical profile of EV drivers, and patients that regularly visit a location for treatment might also utilize charging</t>
  </si>
  <si>
    <t>Environmentally conscious EV drivers may visit these venues, but use will depend on the number of facilities and activities at each location that may be seasonal (e.g., pool) and may be concentrated in evenings and weekends</t>
  </si>
  <si>
    <t>During events there can be large crowds at entertainment venues which would likely include EV drivers, but use would be inconsistent due to the fluctuations of crowds and EV users</t>
  </si>
  <si>
    <t>Most optimal venues for installing charging stations are specifically listed here, but there could be additional locations where EV drivers might park long enough to obtain a worthwhile charge</t>
  </si>
  <si>
    <t>Most eating experiences are shorter than the required time to charge an EV and would only be used at certain times during the day, but if the restaurant was around other retail businesses, there could be options for the EV driver to stay parked longer</t>
  </si>
  <si>
    <t>Additional restrictions to access the charging station parking space could prevent station use by an EV driver that needs a charge</t>
  </si>
  <si>
    <t>Lower occupancy indicates that conventional vehicles should have plenty of places to park and not occupy the charging space, and may have availability to reserve extra spaces for EVs waiting to charge</t>
  </si>
  <si>
    <t>EV charging stations in preferred parking spaces increase exposure and have an added benefit to EV drivers, but the installation costs may increase if electricity has to be run a longer distance</t>
  </si>
  <si>
    <t>A lit parking lot is safer for EV drivers to use at night and there may be potential for using the same electric source powering the lights for AC Level 1 charging</t>
  </si>
  <si>
    <t>Parking lots or garages used only on weekends or weekdays will experience inconsistent use which is hard to manage and has less exposure to the public</t>
  </si>
  <si>
    <t>A subpanel may need to be added to accommodate the two additional 240VAC breakers required for a dual port charging station, but increasing electrical capacity would require a costly upgrade from the utility</t>
  </si>
  <si>
    <t>Mounting the charging station on an existing structure can lower the purchase and installation costs, but the structure must be sturdy enough and located in a convenient location close to the parking space</t>
  </si>
  <si>
    <t>Version Date:</t>
  </si>
  <si>
    <t>This tool was prepared by the Ithaca Tompkins County Transportation Council and Energetics Incorporated (hereafter the "Contractors") in the course of performing work contracted for and sponsored by the New York State Energy Research and Development Authority (hereafter the "Sponsor"). The opinions expressed in this tool do not necessarily reflect those of the Sponsor or the State of New York, and reference to any specific product, service, process, or method does not constitute an implied or expressed recommendation or endorsement of it. Further, the Sponsor, the State of New York, and the Contractors make no warranties or representations, expressed or implied, as to the fitness for particular purpose or merchantability of any product, apparatus, or service, or the usefulness, completeness, or accuracy of any processes, methods, or other information contained, described, disclosed, or referred to in this tool. The Sponsor, the State of New York, and the Contractors make no representation that the use of any product, apparatus, process, method, or other information will not infringe privately owned rights and will assume no liability for any loss, injury, or damage resulting from, or occurring in connection with, the use of information contained, described, disclosed, or referred to in this tool.</t>
  </si>
  <si>
    <t>Most Important</t>
  </si>
  <si>
    <t>Public EV charging stations are not typically placed in residential neighborhoods except when used at multi-dwelling units and may require special permission</t>
  </si>
  <si>
    <t>Hotel</t>
  </si>
  <si>
    <t>On-street Parking</t>
  </si>
  <si>
    <t>Downtown on-street parking offers access to a variety of locations that an EV driver may visit, but the orientation of the charger is challenging in parallel spaces and there can also be issues with sourcing the power, vandalism, and obstructing pedestrian walkways</t>
  </si>
  <si>
    <t>Multi-Dwelling Units</t>
  </si>
  <si>
    <t>A hotel guest's EV would be parked here for an extended time and be valuable for them to get a full charge while away from home, but use by visitors would depend on the type of client that typically books a room here and whether the hotel also caters to conferences or events during the day.</t>
  </si>
  <si>
    <t>Multi-dwelling unit residents do not likely have their own garage or parking stall with power available to install a personal charger, so a landloard might provide a public charger as an offered ammenity to attract EV drivers that require an overnight charging option.</t>
  </si>
  <si>
    <t>8. How far is this location from a busy road used to travel between cities (typically an interstate, US highway, or State route)?</t>
  </si>
  <si>
    <t>More than 5 miles</t>
  </si>
  <si>
    <t>1. How important are the following factors to the site owner for an EV charging station installation?</t>
  </si>
  <si>
    <t>Likely to be used by Current EV Drivers:</t>
  </si>
  <si>
    <t>Transportation Hub</t>
  </si>
  <si>
    <t xml:space="preserve">Park and Ride lots for trains or buses have consistent users and clientele interested in low-emission transportation modes, while EV drivers using air transport likely want to have a fully-charged car when they return. </t>
  </si>
  <si>
    <t>26. How recently has major electrical work been performed at this location?</t>
  </si>
  <si>
    <t>11. Is there a fee to access the parking lot where the charging station would be located or would there be a fee to use the charging station?</t>
  </si>
  <si>
    <t>Only a fee for parking lot access</t>
  </si>
  <si>
    <t>Only a fee for station use</t>
  </si>
  <si>
    <t>Fee for both access and station use</t>
  </si>
  <si>
    <t>No fee</t>
  </si>
  <si>
    <t>Visitors or the general public will use a station more when there are no costs to access or use the station and the host might find that the benefit of attracting EV drivers is more valuable than collecting fees</t>
  </si>
  <si>
    <t>Costs to access and use the station will limit station use by the general public, but EV drivers that already use the garage will pay a reasonable cost for using the parking space and getting a charge</t>
  </si>
  <si>
    <t>EV drivers recognize that there is a cost for the electricity to charge their battery, but if the fee greatly exceed the cost to charge at home, they will choose not to charge unless it is necessary</t>
  </si>
  <si>
    <t>A non-networked station has no annual subscription cost, but also no added features, so it can't impose a fee to use the station and will not notify the host of any issues. There are energy monitoring devices that can be used for collecting data on station energy use which have an initial cost, but no annual networking fee.</t>
  </si>
  <si>
    <t>A networked station can lock the connector when not in use, monitor use, impose a fee for charging, notify the owner of issues, and automatically appears on station locator maps, but requires an annual subscription</t>
  </si>
  <si>
    <t>This is a concern for potential damage to the station or vehicles that are charging and may lead to costly repairs or resistance from EV drivers to use this charging station</t>
  </si>
  <si>
    <t>While all areas are susceptible to an occasional severe weather event, as long as this parking lot is not especially prone to them, the station should hold up well and be used by EV drivers</t>
  </si>
  <si>
    <t>Most EV charging stations are installed in open lots and are made to handle outdoor conditions, but it will require some maintenance and care in the winter months to keep the area around the station clear</t>
  </si>
  <si>
    <t>5B. If this is parking, retail, entertainment, restaurant, or other, how many individual venues (e.g., shops or businesses) are within 500 feet of this location?</t>
  </si>
  <si>
    <t>This is likely too short of a charging period to provide value to the EV driver, since most AC Level 2 stations provide only 10 miles of added electrical range per hour</t>
  </si>
  <si>
    <t xml:space="preserve">Most AC Level 2 stations will provide less than 20 miles of additional electrical range during this period which may be valuable for some EV drivers, but likely still too short for many </t>
  </si>
  <si>
    <t>This is a good duration to charge for most EV drivers; with PHEVs likely obtaining a full charge and BEVs able to get a substantial charge away from home</t>
  </si>
  <si>
    <t>This is the optimal duration of charging for EV drivers with most BEVs able to fully charge, however EVs coming from a short distance away might occupy the station longer than they need to charge</t>
  </si>
  <si>
    <t>This is a longer duration than most EVs require to obtain a full charge with an AC Level 2 station (AC Level 1 might be a better fit), so unless the EV can move or the cord can be shared with another parking space, this an AC Level 2 station will be occupied longer than necessary</t>
  </si>
  <si>
    <t>Stations accessible to employees, visitors, and the general public serve the widest range of EV drivers and would likely see good utilization, although it may be over-used and prohibit some from using the station</t>
  </si>
  <si>
    <t>Parking lots that experience full capacity have a greater likelihood that conventional cars would park in charging spaces or become aggravated that charging spaces are empty and taking up valuable space</t>
  </si>
  <si>
    <t>To reduce costs, the charging station might be placed along the side or in back of the building, but that be inconvenient to the EV driver and harder to find if there isn't good signage</t>
  </si>
  <si>
    <t>This location would likely be very convenient for and provide good exposure to many EV drivers traveling between cities</t>
  </si>
  <si>
    <t>This location would likely still be convenient for EV drivers traveling between cities, but may not provide as good exposure</t>
  </si>
  <si>
    <t>This location would likely be slightly less convenient for and have less exposure to EV drivers traveling between cities</t>
  </si>
  <si>
    <t>This location would likely be less convenient for and have less exposure to EV drivers traveling between cities</t>
  </si>
  <si>
    <t>This location would likely be significantly less convenient for and have much less exposure to EV drivers traveling between cities</t>
  </si>
  <si>
    <t>This location would likely not be convenient for and have no exposure to EV drivers traveling between cities</t>
  </si>
  <si>
    <t>Trenching and repairing an unpaved parking lot for a charging station placed away from a building is easier and less costly</t>
  </si>
  <si>
    <t>17. Would the EV charging station be mounted on the wall of a building where the cord could run to the EV and not interfere with a pedestrian walkway?</t>
  </si>
  <si>
    <t xml:space="preserve">This tool is designed to help compare the suitability and viability for installing AC Level 1 or 2 EV charging stations (used by plug-in hybrid electric vehicles [PHEV] and all-electric battery electric vehicles [BEV]) in various locations, but primarily for sites with public access. DC fast charging can quickly replenish an EV's battery (~80% charge in 20 minutes) but are very costly which would limit their installations to sites with convenient EV access for short charge durations and sufficient electrical power capacity. Every location is unique and it is not possible to accurately account for all circumstances. The ratings are based on best practices and analysis of prior EV charging station installations. The tool is best used to compare relatively similar sites (e.g., public access locations in the same county), installation approaches (e.g., commercial AC level 2 stations), and criteria importance (i.e., value to EV drivers, cost, exposure). </t>
  </si>
  <si>
    <t>If a charging station is not easily visible there is no added exposure to the general public and signage will be needed to direct EV drivers to the location</t>
  </si>
  <si>
    <t>An easily visible charging station is valuable by increasing exposure to all drivers and helps EV drivers locate it easily when they need a charge, however it is still good practice to identify the station with signage</t>
  </si>
  <si>
    <t>21. Would the EV charging station need to be placed where it would obstruct plowing or in a location where snow is stored in the winter?</t>
  </si>
  <si>
    <t xml:space="preserve">Marketing for Potential EV Buyers: </t>
  </si>
  <si>
    <t>Marketing &amp; Image</t>
  </si>
  <si>
    <t>Total after averaging Marketing &amp; Image</t>
  </si>
  <si>
    <t>Institutional</t>
  </si>
  <si>
    <t>Government</t>
  </si>
  <si>
    <t>Installing a public EV charging station at an institution (such as a university or medical campus) should be allowed in all jurisdictions</t>
  </si>
  <si>
    <t>EV charging stations should be permitted at government property, but may require additional levels of approval by elected officials</t>
  </si>
  <si>
    <t>4. What is the predominant land use for the EV charging station site?</t>
  </si>
  <si>
    <t>Response</t>
  </si>
  <si>
    <t>Result</t>
  </si>
  <si>
    <t>Select the worksheet named "Tool" to get started, answering all questions to the best of your 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</si>
</sst>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mbria"/>
      <family val="2"/>
      <scheme val="minor"/>
    </font>
    <font>
      <b/>
      <sz val="14"/>
      <color theme="1"/>
      <name val="Arial Narrow"/>
      <family val="2"/>
      <scheme val="major"/>
    </font>
    <font>
      <i/>
      <sz val="14"/>
      <color theme="1"/>
      <name val="Arial Narrow"/>
      <family val="2"/>
      <scheme val="major"/>
    </font>
    <font>
      <i/>
      <sz val="11"/>
      <color theme="1"/>
      <name val="Cambria"/>
      <family val="1"/>
      <scheme val="minor"/>
    </font>
    <font>
      <b/>
      <sz val="11"/>
      <color theme="1"/>
      <name val="Cambria"/>
      <family val="1"/>
      <scheme val="minor"/>
    </font>
    <font>
      <sz val="11"/>
      <color theme="1"/>
      <name val="Cambria"/>
      <family val="2"/>
      <scheme val="minor"/>
    </font>
    <font>
      <b/>
      <i/>
      <sz val="11"/>
      <color theme="1"/>
      <name val="Cambria"/>
      <family val="1"/>
      <scheme val="minor"/>
    </font>
    <font>
      <i/>
      <sz val="11"/>
      <color theme="0"/>
      <name val="Cambria"/>
      <family val="1"/>
      <scheme val="minor"/>
    </font>
    <font>
      <b/>
      <i/>
      <sz val="11"/>
      <color theme="1"/>
      <name val="Arial Narrow"/>
      <family val="2"/>
      <scheme val="major"/>
    </font>
    <font>
      <sz val="8"/>
      <color rgb="FF000000"/>
      <name val="Tahoma"/>
      <family val="2"/>
    </font>
    <font>
      <i/>
      <sz val="11"/>
      <color theme="1"/>
      <name val="Arial Narrow"/>
      <family val="2"/>
      <scheme val="major"/>
    </font>
    <font>
      <sz val="11"/>
      <color theme="1"/>
      <name val="Cambria"/>
      <family val="1"/>
      <scheme val="minor"/>
    </font>
    <font>
      <sz val="11"/>
      <color theme="0"/>
      <name val="Cambria"/>
      <family val="2"/>
      <scheme val="minor"/>
    </font>
    <font>
      <b/>
      <sz val="12"/>
      <color theme="1"/>
      <name val="Cambria"/>
      <family val="1"/>
      <scheme val="minor"/>
    </font>
    <font>
      <i/>
      <sz val="14"/>
      <color theme="0"/>
      <name val="Arial Narrow"/>
      <family val="2"/>
      <scheme val="major"/>
    </font>
    <font>
      <sz val="11"/>
      <color theme="0"/>
      <name val="Cambria"/>
      <family val="1"/>
      <scheme val="minor"/>
    </font>
    <font>
      <b/>
      <sz val="12"/>
      <name val="Calibri"/>
      <family val="2"/>
    </font>
    <font>
      <sz val="11"/>
      <name val="Cambria"/>
      <family val="2"/>
      <scheme val="minor"/>
    </font>
    <font>
      <sz val="9"/>
      <color indexed="81"/>
      <name val="Tahoma"/>
      <family val="2"/>
    </font>
    <font>
      <b/>
      <sz val="9"/>
      <color indexed="81"/>
      <name val="Tahoma"/>
      <family val="2"/>
    </font>
    <font>
      <sz val="8"/>
      <color rgb="FF000000"/>
      <name val="Segoe UI"/>
      <family val="2"/>
    </font>
    <font>
      <sz val="16"/>
      <color theme="1"/>
      <name val="Arial Narrow"/>
      <family val="2"/>
      <scheme val="major"/>
    </font>
    <font>
      <sz val="14"/>
      <color theme="1"/>
      <name val="Cambria"/>
      <family val="2"/>
      <scheme val="minor"/>
    </font>
    <font>
      <sz val="18"/>
      <color theme="1"/>
      <name val="Cambria"/>
      <family val="2"/>
      <scheme val="minor"/>
    </font>
  </fonts>
  <fills count="6">
    <fill>
      <patternFill patternType="none"/>
    </fill>
    <fill>
      <patternFill patternType="gray125"/>
    </fill>
    <fill>
      <patternFill patternType="solid">
        <fgColor theme="6" tint="-0.49998474074526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medium">
        <color theme="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30">
    <xf numFmtId="0" fontId="0" fillId="0" borderId="0" xfId="0"/>
    <xf numFmtId="0" fontId="0" fillId="0" borderId="0" xfId="0" applyAlignment="1">
      <alignment horizontal="right"/>
    </xf>
    <xf numFmtId="14" fontId="0" fillId="0" borderId="0" xfId="0" applyNumberFormat="1"/>
    <xf numFmtId="0" fontId="1" fillId="0" borderId="0" xfId="0" applyFont="1"/>
    <xf numFmtId="0" fontId="2" fillId="0" borderId="0" xfId="0" applyFont="1"/>
    <xf numFmtId="0" fontId="4" fillId="0" borderId="0"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3" fillId="0" borderId="0" xfId="0" applyFont="1" applyAlignment="1"/>
    <xf numFmtId="0" fontId="8" fillId="0" borderId="0" xfId="0" applyFont="1" applyFill="1" applyAlignment="1">
      <alignment vertical="center"/>
    </xf>
    <xf numFmtId="0" fontId="11" fillId="0" borderId="0" xfId="0" applyFont="1"/>
    <xf numFmtId="0" fontId="0" fillId="0" borderId="0" xfId="0" applyAlignment="1"/>
    <xf numFmtId="0" fontId="13" fillId="0" borderId="0" xfId="0" applyFont="1"/>
    <xf numFmtId="0" fontId="14" fillId="4" borderId="0" xfId="0" applyFont="1" applyFill="1"/>
    <xf numFmtId="0" fontId="12" fillId="4" borderId="0" xfId="0" applyFont="1" applyFill="1"/>
    <xf numFmtId="0" fontId="15" fillId="4" borderId="0" xfId="0" applyFont="1" applyFill="1"/>
    <xf numFmtId="0" fontId="1" fillId="0" borderId="0" xfId="0" applyFont="1" applyAlignment="1">
      <alignment horizontal="right"/>
    </xf>
    <xf numFmtId="0" fontId="12" fillId="0" borderId="0" xfId="0" applyFont="1" applyFill="1"/>
    <xf numFmtId="0" fontId="15" fillId="0" borderId="0" xfId="0" applyFont="1" applyFill="1"/>
    <xf numFmtId="0" fontId="4" fillId="0" borderId="0" xfId="0" applyFont="1"/>
    <xf numFmtId="0" fontId="16" fillId="0" borderId="0" xfId="0" applyFont="1" applyFill="1"/>
    <xf numFmtId="0" fontId="17" fillId="0" borderId="0" xfId="0" applyFont="1" applyFill="1"/>
    <xf numFmtId="0" fontId="17" fillId="0" borderId="0" xfId="0" applyFont="1" applyFill="1" applyAlignment="1">
      <alignment horizontal="left" indent="1"/>
    </xf>
    <xf numFmtId="0" fontId="17" fillId="0" borderId="0" xfId="0" applyFont="1" applyFill="1" applyAlignment="1">
      <alignment horizontal="left" indent="3"/>
    </xf>
    <xf numFmtId="0" fontId="7" fillId="2" borderId="7" xfId="0" applyFont="1" applyFill="1" applyBorder="1" applyAlignment="1">
      <alignment horizontal="center"/>
    </xf>
    <xf numFmtId="0" fontId="0" fillId="0" borderId="7" xfId="0" applyBorder="1" applyAlignment="1">
      <alignment horizontal="center"/>
    </xf>
    <xf numFmtId="0" fontId="3" fillId="0" borderId="0" xfId="0" applyFont="1" applyAlignment="1">
      <alignment horizontal="right"/>
    </xf>
    <xf numFmtId="0" fontId="4" fillId="0" borderId="0" xfId="0" applyFont="1" applyAlignment="1">
      <alignment horizontal="left"/>
    </xf>
    <xf numFmtId="0" fontId="7" fillId="2" borderId="7" xfId="0" applyFont="1" applyFill="1" applyBorder="1" applyAlignment="1">
      <alignment horizontal="center" wrapText="1"/>
    </xf>
    <xf numFmtId="0" fontId="7" fillId="2" borderId="7" xfId="0" applyFont="1" applyFill="1" applyBorder="1" applyAlignment="1">
      <alignment horizontal="center"/>
    </xf>
    <xf numFmtId="0" fontId="4" fillId="0" borderId="0" xfId="0" applyFont="1" applyAlignment="1">
      <alignment horizontal="right"/>
    </xf>
    <xf numFmtId="0" fontId="11" fillId="0" borderId="0" xfId="0" applyFont="1" applyAlignment="1">
      <alignment horizontal="center"/>
    </xf>
    <xf numFmtId="164" fontId="11" fillId="0" borderId="0" xfId="0" applyNumberFormat="1" applyFont="1" applyAlignment="1">
      <alignment horizontal="center"/>
    </xf>
    <xf numFmtId="0" fontId="11" fillId="0" borderId="0" xfId="0" applyFont="1" applyAlignment="1">
      <alignment horizontal="right"/>
    </xf>
    <xf numFmtId="0" fontId="11" fillId="0" borderId="7" xfId="0" applyFont="1" applyBorder="1" applyAlignment="1">
      <alignment horizontal="center"/>
    </xf>
    <xf numFmtId="0" fontId="11" fillId="0" borderId="0" xfId="0" applyFont="1" applyBorder="1" applyAlignment="1">
      <alignment horizontal="center"/>
    </xf>
    <xf numFmtId="0" fontId="11" fillId="0" borderId="7" xfId="0" applyFont="1" applyBorder="1" applyAlignment="1">
      <alignment horizontal="center" vertical="center"/>
    </xf>
    <xf numFmtId="0" fontId="11" fillId="0" borderId="7" xfId="0" applyFont="1" applyBorder="1"/>
    <xf numFmtId="164" fontId="11" fillId="0" borderId="7" xfId="0" applyNumberFormat="1" applyFont="1" applyBorder="1"/>
    <xf numFmtId="0" fontId="0" fillId="0" borderId="8" xfId="0" applyBorder="1"/>
    <xf numFmtId="0" fontId="1" fillId="0" borderId="6" xfId="0" applyFont="1" applyBorder="1"/>
    <xf numFmtId="0" fontId="0" fillId="0" borderId="6" xfId="0" applyBorder="1"/>
    <xf numFmtId="14" fontId="0" fillId="0" borderId="6" xfId="0" applyNumberFormat="1" applyBorder="1"/>
    <xf numFmtId="9" fontId="3" fillId="0" borderId="0" xfId="0" applyNumberFormat="1" applyFont="1" applyFill="1" applyAlignment="1">
      <alignment horizontal="center"/>
    </xf>
    <xf numFmtId="164" fontId="4" fillId="0" borderId="0" xfId="0" applyNumberFormat="1" applyFont="1" applyAlignment="1">
      <alignment horizontal="center"/>
    </xf>
    <xf numFmtId="0" fontId="7" fillId="2" borderId="7" xfId="0" applyFont="1" applyFill="1" applyBorder="1" applyAlignment="1">
      <alignment horizontal="center"/>
    </xf>
    <xf numFmtId="9" fontId="11" fillId="5" borderId="7" xfId="1" applyFont="1" applyFill="1" applyBorder="1" applyAlignment="1">
      <alignment horizontal="center" vertical="center"/>
    </xf>
    <xf numFmtId="0" fontId="3" fillId="0" borderId="1" xfId="0" applyFont="1" applyBorder="1" applyAlignment="1">
      <alignment horizontal="right" vertical="center" wrapText="1"/>
    </xf>
    <xf numFmtId="9" fontId="11" fillId="0" borderId="0" xfId="1" applyFont="1" applyFill="1" applyBorder="1" applyAlignment="1">
      <alignment horizontal="center" vertical="center"/>
    </xf>
    <xf numFmtId="0" fontId="3" fillId="0" borderId="7" xfId="0" applyFont="1" applyBorder="1" applyAlignment="1">
      <alignment horizontal="right" vertical="center"/>
    </xf>
    <xf numFmtId="0" fontId="3" fillId="0" borderId="3" xfId="0" applyFont="1" applyBorder="1" applyAlignment="1">
      <alignment horizontal="right" vertical="center"/>
    </xf>
    <xf numFmtId="0" fontId="11" fillId="0" borderId="0" xfId="0" applyFont="1" applyFill="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center" vertical="center"/>
    </xf>
    <xf numFmtId="0" fontId="6" fillId="0" borderId="0" xfId="0" applyFont="1" applyFill="1" applyBorder="1" applyAlignment="1">
      <alignment horizontal="center" vertical="center"/>
    </xf>
    <xf numFmtId="0" fontId="6" fillId="0" borderId="7" xfId="0" applyFont="1" applyBorder="1" applyAlignment="1">
      <alignment horizontal="right" vertical="center"/>
    </xf>
    <xf numFmtId="164" fontId="11"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11" fillId="0" borderId="5" xfId="0" applyNumberFormat="1" applyFont="1" applyBorder="1" applyAlignment="1">
      <alignment horizontal="center" vertical="center"/>
    </xf>
    <xf numFmtId="0" fontId="11" fillId="0" borderId="7" xfId="0" applyFont="1" applyBorder="1" applyAlignment="1">
      <alignment horizontal="center" vertical="center" wrapText="1"/>
    </xf>
    <xf numFmtId="0" fontId="7" fillId="2" borderId="7" xfId="0" applyFont="1" applyFill="1" applyBorder="1" applyAlignment="1">
      <alignment horizontal="center"/>
    </xf>
    <xf numFmtId="9" fontId="0" fillId="5" borderId="7" xfId="0" applyNumberFormat="1" applyFill="1" applyBorder="1" applyAlignment="1">
      <alignment horizontal="center" vertical="center"/>
    </xf>
    <xf numFmtId="49" fontId="0" fillId="0" borderId="0" xfId="0" applyNumberFormat="1" applyBorder="1" applyAlignment="1"/>
    <xf numFmtId="9" fontId="6" fillId="0" borderId="7" xfId="0" applyNumberFormat="1" applyFont="1" applyFill="1" applyBorder="1" applyAlignment="1">
      <alignment horizontal="center" vertical="center"/>
    </xf>
    <xf numFmtId="164" fontId="0" fillId="0" borderId="7" xfId="0" applyNumberForma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Fill="1" applyBorder="1" applyAlignment="1">
      <alignment horizontal="center"/>
    </xf>
    <xf numFmtId="0" fontId="11" fillId="0" borderId="0" xfId="0" applyFont="1" applyFill="1" applyBorder="1" applyAlignment="1">
      <alignment vertical="center" wrapText="1"/>
    </xf>
    <xf numFmtId="49" fontId="11" fillId="0" borderId="7" xfId="0" applyNumberFormat="1" applyFont="1" applyBorder="1" applyAlignment="1">
      <alignment horizontal="center" vertical="center"/>
    </xf>
    <xf numFmtId="9" fontId="11" fillId="0" borderId="7"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4" fillId="0" borderId="0" xfId="0" applyFont="1" applyAlignment="1"/>
    <xf numFmtId="9" fontId="11" fillId="0" borderId="2" xfId="1" applyFont="1" applyFill="1" applyBorder="1" applyAlignment="1">
      <alignment horizontal="center" vertical="center" wrapText="1"/>
    </xf>
    <xf numFmtId="0" fontId="13" fillId="0" borderId="0" xfId="0" applyFont="1" applyAlignment="1">
      <alignment wrapText="1"/>
    </xf>
    <xf numFmtId="0" fontId="13" fillId="0" borderId="0" xfId="0" applyFont="1" applyAlignment="1"/>
    <xf numFmtId="0" fontId="0" fillId="0" borderId="7" xfId="0" applyBorder="1" applyAlignment="1">
      <alignment horizontal="center" vertical="center"/>
    </xf>
    <xf numFmtId="0" fontId="7" fillId="2" borderId="7" xfId="0" applyFont="1" applyFill="1" applyBorder="1" applyAlignment="1">
      <alignment horizontal="center"/>
    </xf>
    <xf numFmtId="9" fontId="0" fillId="5" borderId="7" xfId="0" applyNumberFormat="1" applyFill="1" applyBorder="1"/>
    <xf numFmtId="9" fontId="0" fillId="0" borderId="7" xfId="1" applyFont="1" applyBorder="1"/>
    <xf numFmtId="9" fontId="0" fillId="0" borderId="11" xfId="1" applyFont="1" applyBorder="1"/>
    <xf numFmtId="9" fontId="0" fillId="0" borderId="7" xfId="0" applyNumberFormat="1" applyBorder="1"/>
    <xf numFmtId="165" fontId="0" fillId="0" borderId="7" xfId="0" applyNumberFormat="1" applyBorder="1"/>
    <xf numFmtId="9" fontId="0" fillId="5" borderId="7" xfId="1" applyFont="1" applyFill="1" applyBorder="1"/>
    <xf numFmtId="0" fontId="12" fillId="2" borderId="0" xfId="0" applyFont="1" applyFill="1" applyAlignment="1">
      <alignment horizontal="left"/>
    </xf>
    <xf numFmtId="9" fontId="12" fillId="2" borderId="0" xfId="0" applyNumberFormat="1" applyFont="1" applyFill="1" applyAlignment="1">
      <alignment horizontal="center"/>
    </xf>
    <xf numFmtId="9" fontId="11" fillId="5" borderId="7" xfId="0" applyNumberFormat="1" applyFont="1" applyFill="1" applyBorder="1" applyAlignment="1">
      <alignment horizontal="center"/>
    </xf>
    <xf numFmtId="9" fontId="11" fillId="0" borderId="2" xfId="1" applyFont="1" applyFill="1" applyBorder="1" applyAlignment="1">
      <alignment horizontal="center" vertical="center"/>
    </xf>
    <xf numFmtId="164" fontId="11"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0" fillId="0" borderId="0" xfId="0" applyFill="1"/>
    <xf numFmtId="0" fontId="11" fillId="0" borderId="0" xfId="0" applyFont="1" applyFill="1"/>
    <xf numFmtId="2" fontId="11" fillId="0" borderId="5" xfId="0" applyNumberFormat="1" applyFont="1" applyFill="1" applyBorder="1" applyAlignment="1">
      <alignment horizontal="center" vertical="center"/>
    </xf>
    <xf numFmtId="0" fontId="0" fillId="0" borderId="0" xfId="0" applyFill="1" applyAlignment="1"/>
    <xf numFmtId="14" fontId="0" fillId="0" borderId="0" xfId="0" applyNumberFormat="1" applyAlignment="1">
      <alignment horizontal="left"/>
    </xf>
    <xf numFmtId="0" fontId="21" fillId="0" borderId="0" xfId="0" applyFont="1"/>
    <xf numFmtId="0" fontId="22" fillId="0" borderId="0" xfId="0" applyFont="1" applyAlignment="1">
      <alignment wrapText="1"/>
    </xf>
    <xf numFmtId="0" fontId="22" fillId="0" borderId="0" xfId="0" applyFont="1"/>
    <xf numFmtId="49" fontId="12" fillId="0" borderId="0" xfId="0" applyNumberFormat="1" applyFont="1"/>
    <xf numFmtId="0" fontId="15" fillId="0" borderId="0" xfId="0" applyFont="1" applyFill="1" applyBorder="1" applyAlignment="1">
      <alignment vertical="center" wrapText="1"/>
    </xf>
    <xf numFmtId="0" fontId="0" fillId="0" borderId="0" xfId="0" applyAlignment="1" applyProtection="1">
      <alignment horizontal="right"/>
      <protection locked="0"/>
    </xf>
    <xf numFmtId="0" fontId="22" fillId="0" borderId="0" xfId="0" applyFont="1" applyAlignment="1">
      <alignment wrapText="1"/>
    </xf>
    <xf numFmtId="0" fontId="23" fillId="5" borderId="0" xfId="0" applyFont="1" applyFill="1" applyAlignment="1">
      <alignment horizontal="center"/>
    </xf>
    <xf numFmtId="0" fontId="10" fillId="3" borderId="0" xfId="0" applyFont="1" applyFill="1" applyAlignment="1">
      <alignment horizontal="center" vertical="center" wrapText="1"/>
    </xf>
    <xf numFmtId="0" fontId="3" fillId="0" borderId="0" xfId="0" applyFont="1" applyAlignment="1">
      <alignment wrapText="1"/>
    </xf>
    <xf numFmtId="0" fontId="0" fillId="5" borderId="4" xfId="0" applyFill="1" applyBorder="1" applyAlignment="1" applyProtection="1">
      <alignment horizontal="left"/>
      <protection locked="0"/>
    </xf>
    <xf numFmtId="0" fontId="0" fillId="5" borderId="4" xfId="0" applyFill="1" applyBorder="1" applyProtection="1">
      <protection locked="0"/>
    </xf>
    <xf numFmtId="0" fontId="0" fillId="0" borderId="7" xfId="0" applyBorder="1"/>
    <xf numFmtId="0" fontId="12" fillId="2" borderId="0" xfId="0" applyFont="1" applyFill="1"/>
    <xf numFmtId="0" fontId="0" fillId="0" borderId="1" xfId="0" applyBorder="1"/>
    <xf numFmtId="0" fontId="0" fillId="0" borderId="2" xfId="0" applyBorder="1"/>
    <xf numFmtId="0" fontId="0" fillId="0" borderId="9" xfId="0" applyBorder="1"/>
    <xf numFmtId="0" fontId="0" fillId="0" borderId="10" xfId="0" applyBorder="1"/>
    <xf numFmtId="0" fontId="7" fillId="2" borderId="7" xfId="0" applyFont="1" applyFill="1" applyBorder="1" applyAlignment="1">
      <alignment horizontal="center"/>
    </xf>
    <xf numFmtId="0" fontId="11" fillId="0" borderId="7" xfId="0" applyFont="1" applyBorder="1" applyAlignment="1">
      <alignment vertical="center" wrapText="1"/>
    </xf>
    <xf numFmtId="0" fontId="7" fillId="2" borderId="4"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49" fontId="0" fillId="0" borderId="1" xfId="0" applyNumberFormat="1" applyBorder="1" applyAlignment="1"/>
    <xf numFmtId="49" fontId="0" fillId="0" borderId="12" xfId="0" applyNumberFormat="1" applyBorder="1" applyAlignment="1"/>
    <xf numFmtId="49" fontId="0" fillId="0" borderId="2" xfId="0" applyNumberFormat="1" applyBorder="1" applyAlignment="1"/>
    <xf numFmtId="0" fontId="7" fillId="2" borderId="12" xfId="0" applyFont="1" applyFill="1" applyBorder="1" applyAlignment="1">
      <alignment horizontal="center"/>
    </xf>
    <xf numFmtId="0" fontId="11" fillId="0" borderId="1" xfId="0" applyFont="1" applyBorder="1" applyAlignment="1">
      <alignment vertical="center" wrapText="1"/>
    </xf>
    <xf numFmtId="0" fontId="11" fillId="0" borderId="12" xfId="0" applyFont="1" applyBorder="1" applyAlignment="1">
      <alignment vertical="center" wrapText="1"/>
    </xf>
    <xf numFmtId="0" fontId="11" fillId="0" borderId="2" xfId="0" applyFont="1" applyBorder="1" applyAlignment="1">
      <alignment vertical="center" wrapText="1"/>
    </xf>
    <xf numFmtId="0" fontId="4" fillId="0" borderId="0" xfId="0" applyFont="1" applyAlignment="1">
      <alignment horizontal="left" wrapText="1"/>
    </xf>
    <xf numFmtId="49" fontId="0" fillId="0" borderId="7" xfId="0" applyNumberFormat="1" applyBorder="1" applyAlignment="1"/>
  </cellXfs>
  <cellStyles count="2">
    <cellStyle name="Normal" xfId="0" builtinId="0"/>
    <cellStyle name="Percent" xfId="1" builtinId="5"/>
  </cellStyles>
  <dxfs count="9">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patternType="solid">
          <bgColor rgb="FFFFFF00"/>
        </patternFill>
      </fill>
      <border>
        <bottom style="thin">
          <color auto="1"/>
        </bottom>
      </border>
    </dxf>
    <dxf>
      <fill>
        <patternFill patternType="solid">
          <bgColor rgb="FFFFFF00"/>
        </patternFill>
      </fill>
      <border>
        <bottom style="thin">
          <color auto="1"/>
        </bottom>
      </border>
    </dxf>
    <dxf>
      <fill>
        <patternFill patternType="solid">
          <bgColor rgb="FFFFFF00"/>
        </patternFill>
      </fill>
      <border>
        <bottom style="thin">
          <color auto="1"/>
        </bottom>
      </border>
    </dxf>
    <dxf>
      <fill>
        <patternFill patternType="solid">
          <bgColor rgb="FFFFFF00"/>
        </patternFill>
      </fill>
      <border>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1.pn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image" Target="../media/image1.png"/></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1.png"/></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77339247657599"/>
          <c:y val="9.1666726815437541E-2"/>
          <c:w val="0.7337696121318168"/>
          <c:h val="0.81666654636912495"/>
        </c:manualLayout>
      </c:layout>
      <c:barChart>
        <c:barDir val="col"/>
        <c:grouping val="clustered"/>
        <c:varyColors val="0"/>
        <c:ser>
          <c:idx val="0"/>
          <c:order val="0"/>
          <c:tx>
            <c:strRef>
              <c:f>Calculations!$L$6</c:f>
              <c:strCache>
                <c:ptCount val="1"/>
                <c:pt idx="0">
                  <c:v>Readout Bar</c:v>
                </c:pt>
              </c:strCache>
            </c:strRef>
          </c:tx>
          <c:spPr>
            <a:solidFill>
              <a:schemeClr val="accent1">
                <a:lumMod val="60000"/>
                <a:lumOff val="40000"/>
              </a:schemeClr>
            </a:solidFill>
          </c:spPr>
          <c:invertIfNegative val="0"/>
          <c:dLbls>
            <c:dLbl>
              <c:idx val="0"/>
              <c:layout>
                <c:manualLayout>
                  <c:x val="0.36435190045688742"/>
                  <c:y val="7.7557527531280812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50-41A1-BE32-6196AED95A61}"/>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Calculations!$M$5:$N$5</c:f>
              <c:strCache>
                <c:ptCount val="2"/>
                <c:pt idx="0">
                  <c:v>Readout</c:v>
                </c:pt>
                <c:pt idx="1">
                  <c:v>Marker</c:v>
                </c:pt>
              </c:strCache>
            </c:strRef>
          </c:cat>
          <c:val>
            <c:numRef>
              <c:f>Calculations!$M$6:$N$6</c:f>
              <c:numCache>
                <c:formatCode>General</c:formatCode>
                <c:ptCount val="2"/>
                <c:pt idx="0" formatCode="0.0">
                  <c:v>72.645161290322562</c:v>
                </c:pt>
              </c:numCache>
            </c:numRef>
          </c:val>
          <c:extLst>
            <c:ext xmlns:c16="http://schemas.microsoft.com/office/drawing/2014/chart" uri="{C3380CC4-5D6E-409C-BE32-E72D297353CC}">
              <c16:uniqueId val="{00000001-8850-41A1-BE32-6196AED95A61}"/>
            </c:ext>
          </c:extLst>
        </c:ser>
        <c:dLbls>
          <c:showLegendKey val="0"/>
          <c:showVal val="0"/>
          <c:showCatName val="0"/>
          <c:showSerName val="0"/>
          <c:showPercent val="0"/>
          <c:showBubbleSize val="0"/>
        </c:dLbls>
        <c:gapWidth val="0"/>
        <c:overlap val="100"/>
        <c:axId val="270570624"/>
        <c:axId val="270571184"/>
      </c:barChart>
      <c:lineChart>
        <c:grouping val="standard"/>
        <c:varyColors val="0"/>
        <c:ser>
          <c:idx val="1"/>
          <c:order val="1"/>
          <c:tx>
            <c:strRef>
              <c:f>Calculations!$L$7</c:f>
              <c:strCache>
                <c:ptCount val="1"/>
                <c:pt idx="0">
                  <c:v>Marker</c:v>
                </c:pt>
              </c:strCache>
            </c:strRef>
          </c:tx>
          <c:spPr>
            <a:ln>
              <a:solidFill>
                <a:schemeClr val="accent3">
                  <a:lumMod val="50000"/>
                </a:schemeClr>
              </a:solidFill>
            </a:ln>
          </c:spPr>
          <c:marker>
            <c:symbol val="picture"/>
            <c:spPr>
              <a:blipFill>
                <a:blip xmlns:r="http://schemas.openxmlformats.org/officeDocument/2006/relationships" r:embed="rId1"/>
                <a:stretch>
                  <a:fillRect/>
                </a:stretch>
              </a:blipFill>
              <a:ln w="9525">
                <a:noFill/>
              </a:ln>
            </c:spPr>
          </c:marker>
          <c:cat>
            <c:strRef>
              <c:f>Calculations!$M$5:$N$5</c:f>
              <c:strCache>
                <c:ptCount val="2"/>
                <c:pt idx="0">
                  <c:v>Readout</c:v>
                </c:pt>
                <c:pt idx="1">
                  <c:v>Marker</c:v>
                </c:pt>
              </c:strCache>
            </c:strRef>
          </c:cat>
          <c:val>
            <c:numRef>
              <c:f>Calculations!$M$7:$N$7</c:f>
              <c:numCache>
                <c:formatCode>0.0</c:formatCode>
                <c:ptCount val="2"/>
                <c:pt idx="1">
                  <c:v>72.645161290322562</c:v>
                </c:pt>
              </c:numCache>
            </c:numRef>
          </c:val>
          <c:smooth val="0"/>
          <c:extLst>
            <c:ext xmlns:c16="http://schemas.microsoft.com/office/drawing/2014/chart" uri="{C3380CC4-5D6E-409C-BE32-E72D297353CC}">
              <c16:uniqueId val="{00000002-8850-41A1-BE32-6196AED95A61}"/>
            </c:ext>
          </c:extLst>
        </c:ser>
        <c:dLbls>
          <c:showLegendKey val="0"/>
          <c:showVal val="0"/>
          <c:showCatName val="0"/>
          <c:showSerName val="0"/>
          <c:showPercent val="0"/>
          <c:showBubbleSize val="0"/>
        </c:dLbls>
        <c:marker val="1"/>
        <c:smooth val="0"/>
        <c:axId val="270570624"/>
        <c:axId val="270571184"/>
      </c:lineChart>
      <c:catAx>
        <c:axId val="270570624"/>
        <c:scaling>
          <c:orientation val="minMax"/>
        </c:scaling>
        <c:delete val="1"/>
        <c:axPos val="b"/>
        <c:numFmt formatCode="General" sourceLinked="0"/>
        <c:majorTickMark val="out"/>
        <c:minorTickMark val="none"/>
        <c:tickLblPos val="none"/>
        <c:crossAx val="270571184"/>
        <c:crosses val="autoZero"/>
        <c:auto val="1"/>
        <c:lblAlgn val="ctr"/>
        <c:lblOffset val="100"/>
        <c:noMultiLvlLbl val="0"/>
      </c:catAx>
      <c:valAx>
        <c:axId val="270571184"/>
        <c:scaling>
          <c:orientation val="minMax"/>
          <c:max val="120"/>
          <c:min val="0"/>
        </c:scaling>
        <c:delete val="1"/>
        <c:axPos val="l"/>
        <c:numFmt formatCode="0.0" sourceLinked="1"/>
        <c:majorTickMark val="out"/>
        <c:minorTickMark val="none"/>
        <c:tickLblPos val="none"/>
        <c:crossAx val="270570624"/>
        <c:crosses val="autoZero"/>
        <c:crossBetween val="between"/>
      </c:valAx>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932386972755167"/>
          <c:y val="9.1702620012735117E-2"/>
          <c:w val="0.55599180002269988"/>
          <c:h val="0.75525585490255209"/>
        </c:manualLayout>
      </c:layout>
      <c:barChart>
        <c:barDir val="col"/>
        <c:grouping val="clustered"/>
        <c:varyColors val="0"/>
        <c:ser>
          <c:idx val="0"/>
          <c:order val="0"/>
          <c:tx>
            <c:strRef>
              <c:f>Calculations!$L$211</c:f>
              <c:strCache>
                <c:ptCount val="1"/>
                <c:pt idx="0">
                  <c:v>Readout Bar</c:v>
                </c:pt>
              </c:strCache>
            </c:strRef>
          </c:tx>
          <c:spPr>
            <a:solidFill>
              <a:schemeClr val="accent3">
                <a:lumMod val="60000"/>
                <a:lumOff val="40000"/>
              </a:schemeClr>
            </a:solidFill>
          </c:spPr>
          <c:invertIfNegative val="0"/>
          <c:dLbls>
            <c:dLbl>
              <c:idx val="0"/>
              <c:layout>
                <c:manualLayout>
                  <c:x val="0.29027793540902158"/>
                  <c:y val="9.1666726815437541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D4-44FC-87BB-8C7A02DD1E17}"/>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Calculations!$M$210:$N$210</c:f>
              <c:strCache>
                <c:ptCount val="2"/>
                <c:pt idx="0">
                  <c:v>Readout</c:v>
                </c:pt>
                <c:pt idx="1">
                  <c:v>Marker</c:v>
                </c:pt>
              </c:strCache>
            </c:strRef>
          </c:cat>
          <c:val>
            <c:numRef>
              <c:f>Calculations!$M$211:$N$211</c:f>
              <c:numCache>
                <c:formatCode>General</c:formatCode>
                <c:ptCount val="2"/>
                <c:pt idx="0" formatCode="0.0">
                  <c:v>85</c:v>
                </c:pt>
              </c:numCache>
            </c:numRef>
          </c:val>
          <c:extLst>
            <c:ext xmlns:c16="http://schemas.microsoft.com/office/drawing/2014/chart" uri="{C3380CC4-5D6E-409C-BE32-E72D297353CC}">
              <c16:uniqueId val="{00000001-6DD4-44FC-87BB-8C7A02DD1E17}"/>
            </c:ext>
          </c:extLst>
        </c:ser>
        <c:dLbls>
          <c:showLegendKey val="0"/>
          <c:showVal val="0"/>
          <c:showCatName val="0"/>
          <c:showSerName val="0"/>
          <c:showPercent val="0"/>
          <c:showBubbleSize val="0"/>
        </c:dLbls>
        <c:gapWidth val="0"/>
        <c:overlap val="100"/>
        <c:axId val="270574544"/>
        <c:axId val="270575104"/>
      </c:barChart>
      <c:lineChart>
        <c:grouping val="standard"/>
        <c:varyColors val="0"/>
        <c:ser>
          <c:idx val="1"/>
          <c:order val="1"/>
          <c:tx>
            <c:strRef>
              <c:f>Calculations!$L$212</c:f>
              <c:strCache>
                <c:ptCount val="1"/>
                <c:pt idx="0">
                  <c:v>Marker</c:v>
                </c:pt>
              </c:strCache>
            </c:strRef>
          </c:tx>
          <c:marker>
            <c:symbol val="picture"/>
            <c:spPr>
              <a:blipFill>
                <a:blip xmlns:r="http://schemas.openxmlformats.org/officeDocument/2006/relationships" r:embed="rId1"/>
                <a:stretch>
                  <a:fillRect/>
                </a:stretch>
              </a:blipFill>
              <a:ln w="9525">
                <a:noFill/>
              </a:ln>
            </c:spPr>
          </c:marker>
          <c:cat>
            <c:strRef>
              <c:f>Calculations!$M$210:$N$210</c:f>
              <c:strCache>
                <c:ptCount val="2"/>
                <c:pt idx="0">
                  <c:v>Readout</c:v>
                </c:pt>
                <c:pt idx="1">
                  <c:v>Marker</c:v>
                </c:pt>
              </c:strCache>
            </c:strRef>
          </c:cat>
          <c:val>
            <c:numRef>
              <c:f>Calculations!$M$212:$N$212</c:f>
              <c:numCache>
                <c:formatCode>0.0</c:formatCode>
                <c:ptCount val="2"/>
                <c:pt idx="1">
                  <c:v>85</c:v>
                </c:pt>
              </c:numCache>
            </c:numRef>
          </c:val>
          <c:smooth val="0"/>
          <c:extLst>
            <c:ext xmlns:c16="http://schemas.microsoft.com/office/drawing/2014/chart" uri="{C3380CC4-5D6E-409C-BE32-E72D297353CC}">
              <c16:uniqueId val="{00000002-6DD4-44FC-87BB-8C7A02DD1E17}"/>
            </c:ext>
          </c:extLst>
        </c:ser>
        <c:dLbls>
          <c:showLegendKey val="0"/>
          <c:showVal val="0"/>
          <c:showCatName val="0"/>
          <c:showSerName val="0"/>
          <c:showPercent val="0"/>
          <c:showBubbleSize val="0"/>
        </c:dLbls>
        <c:marker val="1"/>
        <c:smooth val="0"/>
        <c:axId val="270574544"/>
        <c:axId val="270575104"/>
      </c:lineChart>
      <c:catAx>
        <c:axId val="270574544"/>
        <c:scaling>
          <c:orientation val="minMax"/>
        </c:scaling>
        <c:delete val="1"/>
        <c:axPos val="b"/>
        <c:numFmt formatCode="General" sourceLinked="0"/>
        <c:majorTickMark val="out"/>
        <c:minorTickMark val="none"/>
        <c:tickLblPos val="none"/>
        <c:crossAx val="270575104"/>
        <c:crosses val="autoZero"/>
        <c:auto val="1"/>
        <c:lblAlgn val="ctr"/>
        <c:lblOffset val="100"/>
        <c:noMultiLvlLbl val="0"/>
      </c:catAx>
      <c:valAx>
        <c:axId val="270575104"/>
        <c:scaling>
          <c:orientation val="minMax"/>
          <c:max val="120"/>
          <c:min val="0"/>
        </c:scaling>
        <c:delete val="1"/>
        <c:axPos val="l"/>
        <c:numFmt formatCode="0.0" sourceLinked="1"/>
        <c:majorTickMark val="out"/>
        <c:minorTickMark val="none"/>
        <c:tickLblPos val="none"/>
        <c:crossAx val="270574544"/>
        <c:crosses val="autoZero"/>
        <c:crossBetween val="between"/>
      </c:valAx>
    </c:plotArea>
    <c:plotVisOnly val="1"/>
    <c:dispBlanksAs val="gap"/>
    <c:showDLblsOverMax val="0"/>
  </c:chart>
  <c:spPr>
    <a:noFill/>
    <a:ln>
      <a:noFill/>
    </a:ln>
  </c:spPr>
  <c:printSettings>
    <c:headerFooter/>
    <c:pageMargins b="0.75000000000000111" l="0.70000000000000062" r="0.70000000000000062" t="0.75000000000000111" header="0.30000000000000032" footer="0.30000000000000032"/>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77339247657599"/>
          <c:y val="9.1666726815437541E-2"/>
          <c:w val="0.55599180002269977"/>
          <c:h val="0.81666654636912495"/>
        </c:manualLayout>
      </c:layout>
      <c:barChart>
        <c:barDir val="col"/>
        <c:grouping val="clustered"/>
        <c:varyColors val="0"/>
        <c:ser>
          <c:idx val="0"/>
          <c:order val="0"/>
          <c:tx>
            <c:strRef>
              <c:f>Calculations!$L$159</c:f>
              <c:strCache>
                <c:ptCount val="1"/>
                <c:pt idx="0">
                  <c:v>Readout Bar</c:v>
                </c:pt>
              </c:strCache>
            </c:strRef>
          </c:tx>
          <c:spPr>
            <a:solidFill>
              <a:schemeClr val="accent3">
                <a:lumMod val="60000"/>
                <a:lumOff val="40000"/>
              </a:schemeClr>
            </a:solidFill>
          </c:spPr>
          <c:invertIfNegative val="0"/>
          <c:dLbls>
            <c:dLbl>
              <c:idx val="0"/>
              <c:layout>
                <c:manualLayout>
                  <c:x val="0.29027793540902158"/>
                  <c:y val="9.1666726815437541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78-404C-8EB4-E8006D529A90}"/>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Calculations!$M$158:$N$158</c:f>
              <c:strCache>
                <c:ptCount val="2"/>
                <c:pt idx="0">
                  <c:v>Readout</c:v>
                </c:pt>
                <c:pt idx="1">
                  <c:v>Marker</c:v>
                </c:pt>
              </c:strCache>
            </c:strRef>
          </c:cat>
          <c:val>
            <c:numRef>
              <c:f>Calculations!$M$159:$N$159</c:f>
              <c:numCache>
                <c:formatCode>General</c:formatCode>
                <c:ptCount val="2"/>
                <c:pt idx="0" formatCode="0.0">
                  <c:v>59</c:v>
                </c:pt>
              </c:numCache>
            </c:numRef>
          </c:val>
          <c:extLst>
            <c:ext xmlns:c16="http://schemas.microsoft.com/office/drawing/2014/chart" uri="{C3380CC4-5D6E-409C-BE32-E72D297353CC}">
              <c16:uniqueId val="{00000001-3F78-404C-8EB4-E8006D529A90}"/>
            </c:ext>
          </c:extLst>
        </c:ser>
        <c:dLbls>
          <c:showLegendKey val="0"/>
          <c:showVal val="0"/>
          <c:showCatName val="0"/>
          <c:showSerName val="0"/>
          <c:showPercent val="0"/>
          <c:showBubbleSize val="0"/>
        </c:dLbls>
        <c:gapWidth val="0"/>
        <c:overlap val="100"/>
        <c:axId val="270371168"/>
        <c:axId val="270520880"/>
      </c:barChart>
      <c:lineChart>
        <c:grouping val="standard"/>
        <c:varyColors val="0"/>
        <c:ser>
          <c:idx val="1"/>
          <c:order val="1"/>
          <c:tx>
            <c:strRef>
              <c:f>Calculations!$L$160</c:f>
              <c:strCache>
                <c:ptCount val="1"/>
                <c:pt idx="0">
                  <c:v>Marker</c:v>
                </c:pt>
              </c:strCache>
            </c:strRef>
          </c:tx>
          <c:marker>
            <c:symbol val="picture"/>
            <c:spPr>
              <a:blipFill>
                <a:blip xmlns:r="http://schemas.openxmlformats.org/officeDocument/2006/relationships" r:embed="rId1"/>
                <a:stretch>
                  <a:fillRect/>
                </a:stretch>
              </a:blipFill>
              <a:ln w="9525">
                <a:noFill/>
              </a:ln>
            </c:spPr>
          </c:marker>
          <c:cat>
            <c:strRef>
              <c:f>Calculations!$M$158:$N$158</c:f>
              <c:strCache>
                <c:ptCount val="2"/>
                <c:pt idx="0">
                  <c:v>Readout</c:v>
                </c:pt>
                <c:pt idx="1">
                  <c:v>Marker</c:v>
                </c:pt>
              </c:strCache>
            </c:strRef>
          </c:cat>
          <c:val>
            <c:numRef>
              <c:f>Calculations!$M$160:$N$160</c:f>
              <c:numCache>
                <c:formatCode>0.0</c:formatCode>
                <c:ptCount val="2"/>
                <c:pt idx="1">
                  <c:v>59</c:v>
                </c:pt>
              </c:numCache>
            </c:numRef>
          </c:val>
          <c:smooth val="0"/>
          <c:extLst>
            <c:ext xmlns:c16="http://schemas.microsoft.com/office/drawing/2014/chart" uri="{C3380CC4-5D6E-409C-BE32-E72D297353CC}">
              <c16:uniqueId val="{00000002-3F78-404C-8EB4-E8006D529A90}"/>
            </c:ext>
          </c:extLst>
        </c:ser>
        <c:dLbls>
          <c:showLegendKey val="0"/>
          <c:showVal val="0"/>
          <c:showCatName val="0"/>
          <c:showSerName val="0"/>
          <c:showPercent val="0"/>
          <c:showBubbleSize val="0"/>
        </c:dLbls>
        <c:marker val="1"/>
        <c:smooth val="0"/>
        <c:axId val="270371168"/>
        <c:axId val="270520880"/>
      </c:lineChart>
      <c:catAx>
        <c:axId val="270371168"/>
        <c:scaling>
          <c:orientation val="minMax"/>
        </c:scaling>
        <c:delete val="1"/>
        <c:axPos val="b"/>
        <c:numFmt formatCode="General" sourceLinked="0"/>
        <c:majorTickMark val="out"/>
        <c:minorTickMark val="none"/>
        <c:tickLblPos val="none"/>
        <c:crossAx val="270520880"/>
        <c:crosses val="autoZero"/>
        <c:auto val="1"/>
        <c:lblAlgn val="ctr"/>
        <c:lblOffset val="100"/>
        <c:noMultiLvlLbl val="0"/>
      </c:catAx>
      <c:valAx>
        <c:axId val="270520880"/>
        <c:scaling>
          <c:orientation val="minMax"/>
          <c:max val="120"/>
          <c:min val="0"/>
        </c:scaling>
        <c:delete val="1"/>
        <c:axPos val="l"/>
        <c:numFmt formatCode="0.0" sourceLinked="1"/>
        <c:majorTickMark val="out"/>
        <c:minorTickMark val="none"/>
        <c:tickLblPos val="none"/>
        <c:crossAx val="270371168"/>
        <c:crosses val="autoZero"/>
        <c:crossBetween val="between"/>
      </c:valAx>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77339247657599"/>
          <c:y val="9.1666979113290373E-2"/>
          <c:w val="0.55599180002269966"/>
          <c:h val="0.81666673609924967"/>
        </c:manualLayout>
      </c:layout>
      <c:barChart>
        <c:barDir val="col"/>
        <c:grouping val="clustered"/>
        <c:varyColors val="0"/>
        <c:ser>
          <c:idx val="0"/>
          <c:order val="0"/>
          <c:tx>
            <c:strRef>
              <c:f>Calculations!$L$77</c:f>
              <c:strCache>
                <c:ptCount val="1"/>
                <c:pt idx="0">
                  <c:v>Readout Bar</c:v>
                </c:pt>
              </c:strCache>
            </c:strRef>
          </c:tx>
          <c:spPr>
            <a:solidFill>
              <a:schemeClr val="accent3">
                <a:lumMod val="60000"/>
                <a:lumOff val="40000"/>
              </a:schemeClr>
            </a:solidFill>
          </c:spPr>
          <c:invertIfNegative val="0"/>
          <c:dLbls>
            <c:dLbl>
              <c:idx val="0"/>
              <c:layout>
                <c:manualLayout>
                  <c:x val="0.29027793540902158"/>
                  <c:y val="9.1666726815437541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D-4169-BFBC-73092C30A04F}"/>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Calculations!$M$76:$N$76</c:f>
              <c:strCache>
                <c:ptCount val="2"/>
                <c:pt idx="0">
                  <c:v>Readout</c:v>
                </c:pt>
                <c:pt idx="1">
                  <c:v>Marker</c:v>
                </c:pt>
              </c:strCache>
            </c:strRef>
          </c:cat>
          <c:val>
            <c:numRef>
              <c:f>Calculations!$M$77:$N$77</c:f>
              <c:numCache>
                <c:formatCode>General</c:formatCode>
                <c:ptCount val="2"/>
                <c:pt idx="0" formatCode="0.0">
                  <c:v>60</c:v>
                </c:pt>
              </c:numCache>
            </c:numRef>
          </c:val>
          <c:extLst>
            <c:ext xmlns:c16="http://schemas.microsoft.com/office/drawing/2014/chart" uri="{C3380CC4-5D6E-409C-BE32-E72D297353CC}">
              <c16:uniqueId val="{00000001-2C9D-4169-BFBC-73092C30A04F}"/>
            </c:ext>
          </c:extLst>
        </c:ser>
        <c:dLbls>
          <c:showLegendKey val="0"/>
          <c:showVal val="0"/>
          <c:showCatName val="0"/>
          <c:showSerName val="0"/>
          <c:showPercent val="0"/>
          <c:showBubbleSize val="0"/>
        </c:dLbls>
        <c:gapWidth val="0"/>
        <c:overlap val="100"/>
        <c:axId val="766838544"/>
        <c:axId val="766839104"/>
      </c:barChart>
      <c:lineChart>
        <c:grouping val="standard"/>
        <c:varyColors val="0"/>
        <c:ser>
          <c:idx val="1"/>
          <c:order val="1"/>
          <c:tx>
            <c:strRef>
              <c:f>Calculations!$L$78</c:f>
              <c:strCache>
                <c:ptCount val="1"/>
                <c:pt idx="0">
                  <c:v>Marker</c:v>
                </c:pt>
              </c:strCache>
            </c:strRef>
          </c:tx>
          <c:spPr>
            <a:ln>
              <a:solidFill>
                <a:schemeClr val="accent4"/>
              </a:solidFill>
            </a:ln>
          </c:spPr>
          <c:marker>
            <c:symbol val="picture"/>
            <c:spPr>
              <a:blipFill>
                <a:blip xmlns:r="http://schemas.openxmlformats.org/officeDocument/2006/relationships" r:embed="rId1"/>
                <a:stretch>
                  <a:fillRect/>
                </a:stretch>
              </a:blipFill>
              <a:ln w="9525">
                <a:noFill/>
              </a:ln>
            </c:spPr>
          </c:marker>
          <c:cat>
            <c:strRef>
              <c:f>Calculations!$M$76:$N$76</c:f>
              <c:strCache>
                <c:ptCount val="2"/>
                <c:pt idx="0">
                  <c:v>Readout</c:v>
                </c:pt>
                <c:pt idx="1">
                  <c:v>Marker</c:v>
                </c:pt>
              </c:strCache>
            </c:strRef>
          </c:cat>
          <c:val>
            <c:numRef>
              <c:f>Calculations!$M$78:$N$78</c:f>
              <c:numCache>
                <c:formatCode>0.0</c:formatCode>
                <c:ptCount val="2"/>
                <c:pt idx="1">
                  <c:v>60</c:v>
                </c:pt>
              </c:numCache>
            </c:numRef>
          </c:val>
          <c:smooth val="0"/>
          <c:extLst>
            <c:ext xmlns:c16="http://schemas.microsoft.com/office/drawing/2014/chart" uri="{C3380CC4-5D6E-409C-BE32-E72D297353CC}">
              <c16:uniqueId val="{00000002-2C9D-4169-BFBC-73092C30A04F}"/>
            </c:ext>
          </c:extLst>
        </c:ser>
        <c:dLbls>
          <c:showLegendKey val="0"/>
          <c:showVal val="0"/>
          <c:showCatName val="0"/>
          <c:showSerName val="0"/>
          <c:showPercent val="0"/>
          <c:showBubbleSize val="0"/>
        </c:dLbls>
        <c:marker val="1"/>
        <c:smooth val="0"/>
        <c:axId val="766838544"/>
        <c:axId val="766839104"/>
      </c:lineChart>
      <c:catAx>
        <c:axId val="766838544"/>
        <c:scaling>
          <c:orientation val="minMax"/>
        </c:scaling>
        <c:delete val="1"/>
        <c:axPos val="b"/>
        <c:numFmt formatCode="General" sourceLinked="0"/>
        <c:majorTickMark val="out"/>
        <c:minorTickMark val="none"/>
        <c:tickLblPos val="none"/>
        <c:crossAx val="766839104"/>
        <c:crosses val="autoZero"/>
        <c:auto val="1"/>
        <c:lblAlgn val="ctr"/>
        <c:lblOffset val="100"/>
        <c:noMultiLvlLbl val="0"/>
      </c:catAx>
      <c:valAx>
        <c:axId val="766839104"/>
        <c:scaling>
          <c:orientation val="minMax"/>
          <c:max val="120"/>
          <c:min val="0"/>
        </c:scaling>
        <c:delete val="1"/>
        <c:axPos val="l"/>
        <c:numFmt formatCode="0.0" sourceLinked="1"/>
        <c:majorTickMark val="out"/>
        <c:minorTickMark val="none"/>
        <c:tickLblPos val="none"/>
        <c:crossAx val="766838544"/>
        <c:crosses val="autoZero"/>
        <c:crossBetween val="between"/>
      </c:valAx>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388386636855576"/>
          <c:y val="6.7235943333170317E-2"/>
          <c:w val="0.55599180002269988"/>
          <c:h val="0.77558477000991344"/>
        </c:manualLayout>
      </c:layout>
      <c:barChart>
        <c:barDir val="col"/>
        <c:grouping val="clustered"/>
        <c:varyColors val="0"/>
        <c:ser>
          <c:idx val="0"/>
          <c:order val="0"/>
          <c:tx>
            <c:strRef>
              <c:f>Calculations!$L$268</c:f>
              <c:strCache>
                <c:ptCount val="1"/>
                <c:pt idx="0">
                  <c:v>Readout Bar</c:v>
                </c:pt>
              </c:strCache>
            </c:strRef>
          </c:tx>
          <c:spPr>
            <a:solidFill>
              <a:schemeClr val="accent3">
                <a:lumMod val="60000"/>
                <a:lumOff val="40000"/>
              </a:schemeClr>
            </a:solidFill>
          </c:spPr>
          <c:invertIfNegative val="0"/>
          <c:dLbls>
            <c:dLbl>
              <c:idx val="0"/>
              <c:layout>
                <c:manualLayout>
                  <c:x val="0.29027793540902158"/>
                  <c:y val="9.1666726815437541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EE-40D0-8FD5-70B4907709C4}"/>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Calculations!$M$267:$N$267</c:f>
              <c:strCache>
                <c:ptCount val="2"/>
                <c:pt idx="0">
                  <c:v>Readout</c:v>
                </c:pt>
                <c:pt idx="1">
                  <c:v>Marker</c:v>
                </c:pt>
              </c:strCache>
            </c:strRef>
          </c:cat>
          <c:val>
            <c:numRef>
              <c:f>Calculations!$M$268:$N$268</c:f>
              <c:numCache>
                <c:formatCode>General</c:formatCode>
                <c:ptCount val="2"/>
                <c:pt idx="0" formatCode="0.0">
                  <c:v>40.000000000000007</c:v>
                </c:pt>
              </c:numCache>
            </c:numRef>
          </c:val>
          <c:extLst>
            <c:ext xmlns:c16="http://schemas.microsoft.com/office/drawing/2014/chart" uri="{C3380CC4-5D6E-409C-BE32-E72D297353CC}">
              <c16:uniqueId val="{00000001-E8EE-40D0-8FD5-70B4907709C4}"/>
            </c:ext>
          </c:extLst>
        </c:ser>
        <c:dLbls>
          <c:showLegendKey val="0"/>
          <c:showVal val="0"/>
          <c:showCatName val="0"/>
          <c:showSerName val="0"/>
          <c:showPercent val="0"/>
          <c:showBubbleSize val="0"/>
        </c:dLbls>
        <c:gapWidth val="0"/>
        <c:overlap val="100"/>
        <c:axId val="766842464"/>
        <c:axId val="766843024"/>
      </c:barChart>
      <c:lineChart>
        <c:grouping val="standard"/>
        <c:varyColors val="0"/>
        <c:ser>
          <c:idx val="1"/>
          <c:order val="1"/>
          <c:tx>
            <c:strRef>
              <c:f>Calculations!$L$269</c:f>
              <c:strCache>
                <c:ptCount val="1"/>
                <c:pt idx="0">
                  <c:v>Marker</c:v>
                </c:pt>
              </c:strCache>
            </c:strRef>
          </c:tx>
          <c:marker>
            <c:symbol val="picture"/>
            <c:spPr>
              <a:blipFill>
                <a:blip xmlns:r="http://schemas.openxmlformats.org/officeDocument/2006/relationships" r:embed="rId1"/>
                <a:stretch>
                  <a:fillRect/>
                </a:stretch>
              </a:blipFill>
              <a:ln w="9525">
                <a:noFill/>
              </a:ln>
            </c:spPr>
          </c:marker>
          <c:cat>
            <c:strRef>
              <c:f>Calculations!$M$267:$N$267</c:f>
              <c:strCache>
                <c:ptCount val="2"/>
                <c:pt idx="0">
                  <c:v>Readout</c:v>
                </c:pt>
                <c:pt idx="1">
                  <c:v>Marker</c:v>
                </c:pt>
              </c:strCache>
            </c:strRef>
          </c:cat>
          <c:val>
            <c:numRef>
              <c:f>Calculations!$M$269:$N$269</c:f>
              <c:numCache>
                <c:formatCode>0.0</c:formatCode>
                <c:ptCount val="2"/>
                <c:pt idx="1">
                  <c:v>40.000000000000007</c:v>
                </c:pt>
              </c:numCache>
            </c:numRef>
          </c:val>
          <c:smooth val="0"/>
          <c:extLst>
            <c:ext xmlns:c16="http://schemas.microsoft.com/office/drawing/2014/chart" uri="{C3380CC4-5D6E-409C-BE32-E72D297353CC}">
              <c16:uniqueId val="{00000002-E8EE-40D0-8FD5-70B4907709C4}"/>
            </c:ext>
          </c:extLst>
        </c:ser>
        <c:dLbls>
          <c:showLegendKey val="0"/>
          <c:showVal val="0"/>
          <c:showCatName val="0"/>
          <c:showSerName val="0"/>
          <c:showPercent val="0"/>
          <c:showBubbleSize val="0"/>
        </c:dLbls>
        <c:marker val="1"/>
        <c:smooth val="0"/>
        <c:axId val="766842464"/>
        <c:axId val="766843024"/>
      </c:lineChart>
      <c:catAx>
        <c:axId val="766842464"/>
        <c:scaling>
          <c:orientation val="minMax"/>
        </c:scaling>
        <c:delete val="1"/>
        <c:axPos val="b"/>
        <c:numFmt formatCode="General" sourceLinked="0"/>
        <c:majorTickMark val="out"/>
        <c:minorTickMark val="none"/>
        <c:tickLblPos val="none"/>
        <c:crossAx val="766843024"/>
        <c:crosses val="autoZero"/>
        <c:auto val="1"/>
        <c:lblAlgn val="ctr"/>
        <c:lblOffset val="100"/>
        <c:noMultiLvlLbl val="0"/>
      </c:catAx>
      <c:valAx>
        <c:axId val="766843024"/>
        <c:scaling>
          <c:orientation val="minMax"/>
          <c:max val="120"/>
          <c:min val="0"/>
        </c:scaling>
        <c:delete val="1"/>
        <c:axPos val="l"/>
        <c:numFmt formatCode="0.0" sourceLinked="1"/>
        <c:majorTickMark val="out"/>
        <c:minorTickMark val="none"/>
        <c:tickLblPos val="none"/>
        <c:crossAx val="766842464"/>
        <c:crosses val="autoZero"/>
        <c:crossBetween val="between"/>
      </c:valAx>
    </c:plotArea>
    <c:plotVisOnly val="1"/>
    <c:dispBlanksAs val="gap"/>
    <c:showDLblsOverMax val="0"/>
  </c:chart>
  <c:spPr>
    <a:noFill/>
    <a:ln>
      <a:noFill/>
    </a:ln>
  </c:spPr>
  <c:printSettings>
    <c:headerFooter/>
    <c:pageMargins b="0.75000000000000111" l="0.70000000000000062" r="0.70000000000000062" t="0.75000000000000111"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77339247657599"/>
          <c:y val="9.1666979113290373E-2"/>
          <c:w val="0.55599180002269966"/>
          <c:h val="0.81666673609924967"/>
        </c:manualLayout>
      </c:layout>
      <c:barChart>
        <c:barDir val="col"/>
        <c:grouping val="clustered"/>
        <c:varyColors val="0"/>
        <c:ser>
          <c:idx val="0"/>
          <c:order val="0"/>
          <c:tx>
            <c:strRef>
              <c:f>Calculations!$L$21</c:f>
              <c:strCache>
                <c:ptCount val="1"/>
                <c:pt idx="0">
                  <c:v>Readout Bar</c:v>
                </c:pt>
              </c:strCache>
            </c:strRef>
          </c:tx>
          <c:spPr>
            <a:solidFill>
              <a:schemeClr val="accent3">
                <a:lumMod val="60000"/>
                <a:lumOff val="40000"/>
              </a:schemeClr>
            </a:solidFill>
          </c:spPr>
          <c:invertIfNegative val="0"/>
          <c:dLbls>
            <c:dLbl>
              <c:idx val="0"/>
              <c:layout>
                <c:manualLayout>
                  <c:x val="0.29027793540902158"/>
                  <c:y val="9.1666726815437541E-2"/>
                </c:manualLayout>
              </c:layout>
              <c:numFmt formatCode="#,##0" sourceLinked="0"/>
              <c:spPr/>
              <c:txPr>
                <a:bodyPr/>
                <a:lstStyle/>
                <a:p>
                  <a:pPr>
                    <a:defRPr sz="1200">
                      <a:solidFill>
                        <a:schemeClr val="bg1"/>
                      </a:solidFill>
                      <a:latin typeface="+mj-l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53-4E8E-B580-FFDC280F7BFE}"/>
                </c:ext>
              </c:extLst>
            </c:dLbl>
            <c:numFmt formatCode="#,##0" sourceLinked="0"/>
            <c:spPr>
              <a:noFill/>
              <a:ln>
                <a:noFill/>
              </a:ln>
              <a:effectLst/>
            </c:spPr>
            <c:txPr>
              <a:bodyPr/>
              <a:lstStyle/>
              <a:p>
                <a:pPr>
                  <a:defRPr sz="1200">
                    <a:latin typeface="+mj-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Calculations!$M$20:$N$20</c:f>
              <c:strCache>
                <c:ptCount val="2"/>
                <c:pt idx="0">
                  <c:v>Readout</c:v>
                </c:pt>
                <c:pt idx="1">
                  <c:v>Marker</c:v>
                </c:pt>
              </c:strCache>
            </c:strRef>
          </c:cat>
          <c:val>
            <c:numRef>
              <c:f>Calculations!$M$21:$N$21</c:f>
              <c:numCache>
                <c:formatCode>General</c:formatCode>
                <c:ptCount val="2"/>
                <c:pt idx="0" formatCode="0.0">
                  <c:v>100</c:v>
                </c:pt>
              </c:numCache>
            </c:numRef>
          </c:val>
          <c:extLst>
            <c:ext xmlns:c16="http://schemas.microsoft.com/office/drawing/2014/chart" uri="{C3380CC4-5D6E-409C-BE32-E72D297353CC}">
              <c16:uniqueId val="{00000001-0253-4E8E-B580-FFDC280F7BFE}"/>
            </c:ext>
          </c:extLst>
        </c:ser>
        <c:dLbls>
          <c:showLegendKey val="0"/>
          <c:showVal val="0"/>
          <c:showCatName val="0"/>
          <c:showSerName val="0"/>
          <c:showPercent val="0"/>
          <c:showBubbleSize val="0"/>
        </c:dLbls>
        <c:gapWidth val="0"/>
        <c:overlap val="100"/>
        <c:axId val="767371216"/>
        <c:axId val="767371776"/>
      </c:barChart>
      <c:lineChart>
        <c:grouping val="standard"/>
        <c:varyColors val="0"/>
        <c:ser>
          <c:idx val="1"/>
          <c:order val="1"/>
          <c:tx>
            <c:strRef>
              <c:f>Calculations!$L$22</c:f>
              <c:strCache>
                <c:ptCount val="1"/>
                <c:pt idx="0">
                  <c:v>Marker</c:v>
                </c:pt>
              </c:strCache>
            </c:strRef>
          </c:tx>
          <c:spPr>
            <a:ln>
              <a:solidFill>
                <a:schemeClr val="accent4"/>
              </a:solidFill>
            </a:ln>
          </c:spPr>
          <c:marker>
            <c:symbol val="picture"/>
            <c:spPr>
              <a:blipFill>
                <a:blip xmlns:r="http://schemas.openxmlformats.org/officeDocument/2006/relationships" r:embed="rId1"/>
                <a:stretch>
                  <a:fillRect/>
                </a:stretch>
              </a:blipFill>
              <a:ln w="9525">
                <a:noFill/>
              </a:ln>
            </c:spPr>
          </c:marker>
          <c:cat>
            <c:strRef>
              <c:f>Calculations!$M$20:$N$20</c:f>
              <c:strCache>
                <c:ptCount val="2"/>
                <c:pt idx="0">
                  <c:v>Readout</c:v>
                </c:pt>
                <c:pt idx="1">
                  <c:v>Marker</c:v>
                </c:pt>
              </c:strCache>
            </c:strRef>
          </c:cat>
          <c:val>
            <c:numRef>
              <c:f>Calculations!$M$22:$N$22</c:f>
              <c:numCache>
                <c:formatCode>0.0</c:formatCode>
                <c:ptCount val="2"/>
                <c:pt idx="1">
                  <c:v>100</c:v>
                </c:pt>
              </c:numCache>
            </c:numRef>
          </c:val>
          <c:smooth val="0"/>
          <c:extLst>
            <c:ext xmlns:c16="http://schemas.microsoft.com/office/drawing/2014/chart" uri="{C3380CC4-5D6E-409C-BE32-E72D297353CC}">
              <c16:uniqueId val="{00000002-0253-4E8E-B580-FFDC280F7BFE}"/>
            </c:ext>
          </c:extLst>
        </c:ser>
        <c:dLbls>
          <c:showLegendKey val="0"/>
          <c:showVal val="0"/>
          <c:showCatName val="0"/>
          <c:showSerName val="0"/>
          <c:showPercent val="0"/>
          <c:showBubbleSize val="0"/>
        </c:dLbls>
        <c:marker val="1"/>
        <c:smooth val="0"/>
        <c:axId val="767371216"/>
        <c:axId val="767371776"/>
      </c:lineChart>
      <c:catAx>
        <c:axId val="767371216"/>
        <c:scaling>
          <c:orientation val="minMax"/>
        </c:scaling>
        <c:delete val="1"/>
        <c:axPos val="b"/>
        <c:numFmt formatCode="General" sourceLinked="0"/>
        <c:majorTickMark val="out"/>
        <c:minorTickMark val="none"/>
        <c:tickLblPos val="none"/>
        <c:crossAx val="767371776"/>
        <c:crosses val="autoZero"/>
        <c:auto val="1"/>
        <c:lblAlgn val="ctr"/>
        <c:lblOffset val="100"/>
        <c:noMultiLvlLbl val="0"/>
      </c:catAx>
      <c:valAx>
        <c:axId val="767371776"/>
        <c:scaling>
          <c:orientation val="minMax"/>
          <c:max val="120"/>
          <c:min val="0"/>
        </c:scaling>
        <c:delete val="1"/>
        <c:axPos val="l"/>
        <c:numFmt formatCode="0.0" sourceLinked="1"/>
        <c:majorTickMark val="out"/>
        <c:minorTickMark val="none"/>
        <c:tickLblPos val="none"/>
        <c:crossAx val="767371216"/>
        <c:crosses val="autoZero"/>
        <c:crossBetween val="between"/>
      </c:valAx>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userShapes r:id="rId2"/>
</c:chartSpace>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GBox"/>
</file>

<file path=xl/ctrlProps/ctrlProp101.xml><?xml version="1.0" encoding="utf-8"?>
<formControlPr xmlns="http://schemas.microsoft.com/office/spreadsheetml/2009/9/main" objectType="Radio" firstButton="1" fmlaLink="Calculations!$B$62"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file>

<file path=xl/ctrlProps/ctrlProp104.xml><?xml version="1.0" encoding="utf-8"?>
<formControlPr xmlns="http://schemas.microsoft.com/office/spreadsheetml/2009/9/main" objectType="Radio" checked="Checked" firstButton="1" fmlaLink="Calculations!$B$67"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file>

<file path=xl/ctrlProps/ctrlProp107.xml><?xml version="1.0" encoding="utf-8"?>
<formControlPr xmlns="http://schemas.microsoft.com/office/spreadsheetml/2009/9/main" objectType="Radio" firstButton="1" fmlaLink="Calculations!$B$72"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Calculations!$B$149"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file>

<file path=xl/ctrlProps/ctrlProp113.xml><?xml version="1.0" encoding="utf-8"?>
<formControlPr xmlns="http://schemas.microsoft.com/office/spreadsheetml/2009/9/main" objectType="Radio" checked="Checked" firstButton="1" fmlaLink="Calculations!$B$154"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file>

<file path=xl/ctrlProps/ctrlProp116.xml><?xml version="1.0" encoding="utf-8"?>
<formControlPr xmlns="http://schemas.microsoft.com/office/spreadsheetml/2009/9/main" objectType="Radio" checked="Checked" firstButton="1" fmlaLink="Calculations!$B$206"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GBox"/>
</file>

<file path=xl/ctrlProps/ctrlProp119.xml><?xml version="1.0" encoding="utf-8"?>
<formControlPr xmlns="http://schemas.microsoft.com/office/spreadsheetml/2009/9/main" objectType="Radio" firstButton="1" fmlaLink="Calculations!$B$240"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checked="Checked" lockText="1"/>
</file>

<file path=xl/ctrlProps/ctrlProp122.xml><?xml version="1.0" encoding="utf-8"?>
<formControlPr xmlns="http://schemas.microsoft.com/office/spreadsheetml/2009/9/main" objectType="GBox"/>
</file>

<file path=xl/ctrlProps/ctrlProp123.xml><?xml version="1.0" encoding="utf-8"?>
<formControlPr xmlns="http://schemas.microsoft.com/office/spreadsheetml/2009/9/main" objectType="Radio" checked="Checked" firstButton="1" fmlaLink="Calculations!$B$246"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file>

<file path=xl/ctrlProps/ctrlProp128.xml><?xml version="1.0" encoding="utf-8"?>
<formControlPr xmlns="http://schemas.microsoft.com/office/spreadsheetml/2009/9/main" objectType="Radio" checked="Checked" firstButton="1" fmlaLink="Calculations!$B$261"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Calculations!$E$13"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GBox"/>
</file>

<file path=xl/ctrlProps/ctrlProp133.xml><?xml version="1.0" encoding="utf-8"?>
<formControlPr xmlns="http://schemas.microsoft.com/office/spreadsheetml/2009/9/main" objectType="Radio" checked="Checked" firstButton="1" fmlaLink="Calculations!$B$279"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file>

<file path=xl/ctrlProps/ctrlProp136.xml><?xml version="1.0" encoding="utf-8"?>
<formControlPr xmlns="http://schemas.microsoft.com/office/spreadsheetml/2009/9/main" objectType="Radio" checked="Checked" firstButton="1" fmlaLink="Calculations!$B$284"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file>

<file path=xl/ctrlProps/ctrlProp139.xml><?xml version="1.0" encoding="utf-8"?>
<formControlPr xmlns="http://schemas.microsoft.com/office/spreadsheetml/2009/9/main" objectType="Radio" checked="Checked" firstButton="1" fmlaLink="Calculations!$B$289"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checked="Checked"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Calculations!$E$15" lockText="1"/>
</file>

<file path=xl/ctrlProps/ctrlProp16.xml><?xml version="1.0" encoding="utf-8"?>
<formControlPr xmlns="http://schemas.microsoft.com/office/spreadsheetml/2009/9/main" objectType="Radio" checked="Checked"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Calculations!$B$36"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Calculations!$E$14"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file>

<file path=xl/ctrlProps/ctrlProp29.xml><?xml version="1.0" encoding="utf-8"?>
<formControlPr xmlns="http://schemas.microsoft.com/office/spreadsheetml/2009/9/main" objectType="Radio" checked="Checked" firstButton="1" fmlaLink="Calculations!$B$4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firstButton="1" fmlaLink="Calculations!$B$46"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checked="Checked" firstButton="1" fmlaLink="Calculations!$B$94"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Radio" firstButton="1" fmlaLink="Calculations!$B$110"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GBox"/>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file>

<file path=xl/ctrlProps/ctrlProp53.xml><?xml version="1.0" encoding="utf-8"?>
<formControlPr xmlns="http://schemas.microsoft.com/office/spreadsheetml/2009/9/main" objectType="Radio" firstButton="1" fmlaLink="Calculations!$B$172"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Radio" firstButton="1" fmlaLink="Calculations!$B$185"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file>

<file path=xl/ctrlProps/ctrlProp63.xml><?xml version="1.0" encoding="utf-8"?>
<formControlPr xmlns="http://schemas.microsoft.com/office/spreadsheetml/2009/9/main" objectType="Radio" firstButton="1" fmlaLink="Calculations!$B$118"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checked="Checked"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fmlaLink="Calculations!$B$125"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file>

<file path=xl/ctrlProps/ctrlProp70.xml><?xml version="1.0" encoding="utf-8"?>
<formControlPr xmlns="http://schemas.microsoft.com/office/spreadsheetml/2009/9/main" objectType="GBox"/>
</file>

<file path=xl/ctrlProps/ctrlProp71.xml><?xml version="1.0" encoding="utf-8"?>
<formControlPr xmlns="http://schemas.microsoft.com/office/spreadsheetml/2009/9/main" objectType="Radio" firstButton="1" fmlaLink="Calculations!$B$130"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file>

<file path=xl/ctrlProps/ctrlProp74.xml><?xml version="1.0" encoding="utf-8"?>
<formControlPr xmlns="http://schemas.microsoft.com/office/spreadsheetml/2009/9/main" objectType="Radio" firstButton="1" fmlaLink="Calculations!$B$137"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file>

<file path=xl/ctrlProps/ctrlProp77.xml><?xml version="1.0" encoding="utf-8"?>
<formControlPr xmlns="http://schemas.microsoft.com/office/spreadsheetml/2009/9/main" objectType="Radio" firstButton="1" fmlaLink="Calculations!$B$55"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fmlaLink="Calculations!$E$12" lockText="1"/>
</file>

<file path=xl/ctrlProps/ctrlProp80.xml><?xml version="1.0" encoding="utf-8"?>
<formControlPr xmlns="http://schemas.microsoft.com/office/spreadsheetml/2009/9/main" objectType="Radio" checked="Checked" lockText="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Radio" firstButton="1" fmlaLink="Calculations!$B$142"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checked="Checked" lockText="1"/>
</file>

<file path=xl/ctrlProps/ctrlProp86.xml><?xml version="1.0" encoding="utf-8"?>
<formControlPr xmlns="http://schemas.microsoft.com/office/spreadsheetml/2009/9/main" objectType="GBox"/>
</file>

<file path=xl/ctrlProps/ctrlProp87.xml><?xml version="1.0" encoding="utf-8"?>
<formControlPr xmlns="http://schemas.microsoft.com/office/spreadsheetml/2009/9/main" objectType="Radio" checked="Checked" firstButton="1" fmlaLink="Calculations!$B$194"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GBox"/>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checked="Checked" firstButton="1" fmlaLink="Calculations!$B$200"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file>

<file path=xl/ctrlProps/ctrlProp95.xml><?xml version="1.0" encoding="utf-8"?>
<formControlPr xmlns="http://schemas.microsoft.com/office/spreadsheetml/2009/9/main" objectType="Radio" checked="Checked" firstButton="1" fmlaLink="Calculations!$B$223"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file>

<file path=xl/ctrlProps/ctrlProp98.xml><?xml version="1.0" encoding="utf-8"?>
<formControlPr xmlns="http://schemas.microsoft.com/office/spreadsheetml/2009/9/main" objectType="Radio" checked="Checked" firstButton="1" fmlaLink="Calculations!$B$235" lockText="1"/>
</file>

<file path=xl/ctrlProps/ctrlProp9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85725</xdr:rowOff>
    </xdr:from>
    <xdr:to>
      <xdr:col>2</xdr:col>
      <xdr:colOff>762000</xdr:colOff>
      <xdr:row>1</xdr:row>
      <xdr:rowOff>85725</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76200" y="342900"/>
          <a:ext cx="10687050" cy="0"/>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12</xdr:row>
      <xdr:rowOff>114300</xdr:rowOff>
    </xdr:from>
    <xdr:to>
      <xdr:col>8</xdr:col>
      <xdr:colOff>38100</xdr:colOff>
      <xdr:row>12</xdr:row>
      <xdr:rowOff>114300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28575" y="342900"/>
          <a:ext cx="10753725" cy="0"/>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twoCellAnchor>
    <xdr:from>
      <xdr:col>3</xdr:col>
      <xdr:colOff>923925</xdr:colOff>
      <xdr:row>29</xdr:row>
      <xdr:rowOff>85725</xdr:rowOff>
    </xdr:from>
    <xdr:to>
      <xdr:col>4</xdr:col>
      <xdr:colOff>57150</xdr:colOff>
      <xdr:row>30</xdr:row>
      <xdr:rowOff>152400</xdr:rowOff>
    </xdr:to>
    <xdr:sp macro="" textlink="">
      <xdr:nvSpPr>
        <xdr:cNvPr id="83" name="Oval 82">
          <a:extLst>
            <a:ext uri="{FF2B5EF4-FFF2-40B4-BE49-F238E27FC236}">
              <a16:creationId xmlns:a16="http://schemas.microsoft.com/office/drawing/2014/main" id="{00000000-0008-0000-0100-000053000000}"/>
            </a:ext>
          </a:extLst>
        </xdr:cNvPr>
        <xdr:cNvSpPr/>
      </xdr:nvSpPr>
      <xdr:spPr>
        <a:xfrm>
          <a:off x="4267200" y="4210050"/>
          <a:ext cx="2476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xdr:twoCellAnchor>
    <xdr:from>
      <xdr:col>0</xdr:col>
      <xdr:colOff>0</xdr:colOff>
      <xdr:row>0</xdr:row>
      <xdr:rowOff>66675</xdr:rowOff>
    </xdr:from>
    <xdr:to>
      <xdr:col>2</xdr:col>
      <xdr:colOff>38100</xdr:colOff>
      <xdr:row>10</xdr:row>
      <xdr:rowOff>57150</xdr:rowOff>
    </xdr:to>
    <xdr:graphicFrame macro="">
      <xdr:nvGraphicFramePr>
        <xdr:cNvPr id="32" name="Chart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533400</xdr:colOff>
      <xdr:row>1</xdr:row>
      <xdr:rowOff>123826</xdr:rowOff>
    </xdr:from>
    <xdr:to>
      <xdr:col>7</xdr:col>
      <xdr:colOff>19050</xdr:colOff>
      <xdr:row>11</xdr:row>
      <xdr:rowOff>19051</xdr:rowOff>
    </xdr:to>
    <xdr:graphicFrame macro="">
      <xdr:nvGraphicFramePr>
        <xdr:cNvPr id="33" name="Chart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xdr:row>
      <xdr:rowOff>152400</xdr:rowOff>
    </xdr:from>
    <xdr:to>
      <xdr:col>6</xdr:col>
      <xdr:colOff>29520</xdr:colOff>
      <xdr:row>9</xdr:row>
      <xdr:rowOff>150276</xdr:rowOff>
    </xdr:to>
    <xdr:graphicFrame macro="">
      <xdr:nvGraphicFramePr>
        <xdr:cNvPr id="34" name="Chart 33">
          <a:extLst>
            <a:ext uri="{FF2B5EF4-FFF2-40B4-BE49-F238E27FC236}">
              <a16:creationId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xdr:colOff>
      <xdr:row>2</xdr:row>
      <xdr:rowOff>0</xdr:rowOff>
    </xdr:from>
    <xdr:to>
      <xdr:col>4</xdr:col>
      <xdr:colOff>1142320</xdr:colOff>
      <xdr:row>9</xdr:row>
      <xdr:rowOff>173421</xdr:rowOff>
    </xdr:to>
    <xdr:graphicFrame macro="">
      <xdr:nvGraphicFramePr>
        <xdr:cNvPr id="35" name="Chart 34">
          <a:extLst>
            <a:ext uri="{FF2B5EF4-FFF2-40B4-BE49-F238E27FC236}">
              <a16:creationId xmlns:a16="http://schemas.microsoft.com/office/drawing/2014/main" id="{00000000-0008-0000-01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180975</xdr:colOff>
      <xdr:row>1</xdr:row>
      <xdr:rowOff>85725</xdr:rowOff>
    </xdr:from>
    <xdr:to>
      <xdr:col>4</xdr:col>
      <xdr:colOff>409575</xdr:colOff>
      <xdr:row>4</xdr:row>
      <xdr:rowOff>19050</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3981450" y="266700"/>
          <a:ext cx="14954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j-lt"/>
            </a:rPr>
            <a:t>Value to EV Drivers (expected use)</a:t>
          </a:r>
        </a:p>
      </xdr:txBody>
    </xdr:sp>
    <xdr:clientData/>
  </xdr:twoCellAnchor>
  <xdr:twoCellAnchor>
    <xdr:from>
      <xdr:col>4</xdr:col>
      <xdr:colOff>304800</xdr:colOff>
      <xdr:row>1</xdr:row>
      <xdr:rowOff>142875</xdr:rowOff>
    </xdr:from>
    <xdr:to>
      <xdr:col>5</xdr:col>
      <xdr:colOff>958015</xdr:colOff>
      <xdr:row>2</xdr:row>
      <xdr:rowOff>169794</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5372100" y="323850"/>
          <a:ext cx="2072440" cy="207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j-lt"/>
            </a:rPr>
            <a:t>Marketing &amp; Image</a:t>
          </a:r>
        </a:p>
      </xdr:txBody>
    </xdr:sp>
    <xdr:clientData/>
  </xdr:twoCellAnchor>
  <xdr:twoCellAnchor>
    <xdr:from>
      <xdr:col>5</xdr:col>
      <xdr:colOff>709996</xdr:colOff>
      <xdr:row>1</xdr:row>
      <xdr:rowOff>133350</xdr:rowOff>
    </xdr:from>
    <xdr:to>
      <xdr:col>7</xdr:col>
      <xdr:colOff>152399</xdr:colOff>
      <xdr:row>2</xdr:row>
      <xdr:rowOff>169794</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7196521" y="314325"/>
          <a:ext cx="2280853" cy="217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j-lt"/>
            </a:rPr>
            <a:t>Installation Costs</a:t>
          </a:r>
        </a:p>
      </xdr:txBody>
    </xdr:sp>
    <xdr:clientData/>
  </xdr:twoCellAnchor>
  <xdr:twoCellAnchor>
    <xdr:from>
      <xdr:col>0</xdr:col>
      <xdr:colOff>0</xdr:colOff>
      <xdr:row>0</xdr:row>
      <xdr:rowOff>47625</xdr:rowOff>
    </xdr:from>
    <xdr:to>
      <xdr:col>1</xdr:col>
      <xdr:colOff>1019174</xdr:colOff>
      <xdr:row>1</xdr:row>
      <xdr:rowOff>171450</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0" y="47625"/>
          <a:ext cx="228599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b="1">
              <a:latin typeface="+mj-lt"/>
            </a:rPr>
            <a:t>Overall Site </a:t>
          </a:r>
          <a:r>
            <a:rPr lang="en-US" sz="1500" b="1">
              <a:latin typeface="+mj-lt"/>
            </a:rPr>
            <a:t>Suitability</a:t>
          </a:r>
          <a:r>
            <a:rPr lang="en-US" sz="1400" b="1">
              <a:latin typeface="+mj-lt"/>
            </a:rPr>
            <a:t> Score</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29</xdr:row>
          <xdr:rowOff>66675</xdr:rowOff>
        </xdr:from>
        <xdr:to>
          <xdr:col>8</xdr:col>
          <xdr:colOff>76200</xdr:colOff>
          <xdr:row>32</xdr:row>
          <xdr:rowOff>66675</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30</xdr:row>
          <xdr:rowOff>76200</xdr:rowOff>
        </xdr:from>
        <xdr:to>
          <xdr:col>1</xdr:col>
          <xdr:colOff>180975</xdr:colOff>
          <xdr:row>31</xdr:row>
          <xdr:rowOff>85725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30</xdr:row>
          <xdr:rowOff>76200</xdr:rowOff>
        </xdr:from>
        <xdr:to>
          <xdr:col>2</xdr:col>
          <xdr:colOff>695325</xdr:colOff>
          <xdr:row>31</xdr:row>
          <xdr:rowOff>95250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xdr:twoCellAnchor>
    <xdr:from>
      <xdr:col>6</xdr:col>
      <xdr:colOff>933450</xdr:colOff>
      <xdr:row>2</xdr:row>
      <xdr:rowOff>9525</xdr:rowOff>
    </xdr:from>
    <xdr:to>
      <xdr:col>8</xdr:col>
      <xdr:colOff>409575</xdr:colOff>
      <xdr:row>11</xdr:row>
      <xdr:rowOff>9525</xdr:rowOff>
    </xdr:to>
    <xdr:graphicFrame macro="">
      <xdr:nvGraphicFramePr>
        <xdr:cNvPr id="88" name="Chart 87">
          <a:extLst>
            <a:ext uri="{FF2B5EF4-FFF2-40B4-BE49-F238E27FC236}">
              <a16:creationId xmlns:a16="http://schemas.microsoft.com/office/drawing/2014/main" id="{00000000-0008-0000-01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1104900</xdr:colOff>
      <xdr:row>1</xdr:row>
      <xdr:rowOff>152400</xdr:rowOff>
    </xdr:from>
    <xdr:to>
      <xdr:col>8</xdr:col>
      <xdr:colOff>547303</xdr:colOff>
      <xdr:row>3</xdr:row>
      <xdr:rowOff>7869</xdr:rowOff>
    </xdr:to>
    <xdr:sp macro="" textlink="">
      <xdr:nvSpPr>
        <xdr:cNvPr id="89" name="TextBox 88">
          <a:extLst>
            <a:ext uri="{FF2B5EF4-FFF2-40B4-BE49-F238E27FC236}">
              <a16:creationId xmlns:a16="http://schemas.microsoft.com/office/drawing/2014/main" id="{00000000-0008-0000-0100-000059000000}"/>
            </a:ext>
          </a:extLst>
        </xdr:cNvPr>
        <xdr:cNvSpPr txBox="1"/>
      </xdr:nvSpPr>
      <xdr:spPr>
        <a:xfrm>
          <a:off x="9010650" y="333375"/>
          <a:ext cx="2280853" cy="217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j-lt"/>
            </a:rPr>
            <a:t>Equipment Costs</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18</xdr:row>
          <xdr:rowOff>85725</xdr:rowOff>
        </xdr:from>
        <xdr:to>
          <xdr:col>8</xdr:col>
          <xdr:colOff>85725</xdr:colOff>
          <xdr:row>20</xdr:row>
          <xdr:rowOff>57150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(1A)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20</xdr:row>
          <xdr:rowOff>123825</xdr:rowOff>
        </xdr:from>
        <xdr:to>
          <xdr:col>8</xdr:col>
          <xdr:colOff>85725</xdr:colOff>
          <xdr:row>22</xdr:row>
          <xdr:rowOff>57150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(1B)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133350</xdr:rowOff>
        </xdr:from>
        <xdr:to>
          <xdr:col>8</xdr:col>
          <xdr:colOff>95250</xdr:colOff>
          <xdr:row>24</xdr:row>
          <xdr:rowOff>66675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(1C)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123825</xdr:rowOff>
        </xdr:from>
        <xdr:to>
          <xdr:col>8</xdr:col>
          <xdr:colOff>95250</xdr:colOff>
          <xdr:row>26</xdr:row>
          <xdr:rowOff>57150</xdr:rowOff>
        </xdr:to>
        <xdr:sp macro="" textlink="">
          <xdr:nvSpPr>
            <xdr:cNvPr id="1093" name="Group Box 69" descr="(1D)"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(1D)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18</xdr:row>
          <xdr:rowOff>114300</xdr:rowOff>
        </xdr:from>
        <xdr:to>
          <xdr:col>3</xdr:col>
          <xdr:colOff>895350</xdr:colOff>
          <xdr:row>20</xdr:row>
          <xdr:rowOff>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at All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18</xdr:row>
          <xdr:rowOff>123825</xdr:rowOff>
        </xdr:from>
        <xdr:to>
          <xdr:col>4</xdr:col>
          <xdr:colOff>1219200</xdr:colOff>
          <xdr:row>20</xdr:row>
          <xdr:rowOff>9525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Slightly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18</xdr:row>
          <xdr:rowOff>123825</xdr:rowOff>
        </xdr:from>
        <xdr:to>
          <xdr:col>6</xdr:col>
          <xdr:colOff>57150</xdr:colOff>
          <xdr:row>20</xdr:row>
          <xdr:rowOff>9525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18</xdr:row>
          <xdr:rowOff>114300</xdr:rowOff>
        </xdr:from>
        <xdr:to>
          <xdr:col>7</xdr:col>
          <xdr:colOff>38100</xdr:colOff>
          <xdr:row>20</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1323975</xdr:colOff>
          <xdr:row>18</xdr:row>
          <xdr:rowOff>123825</xdr:rowOff>
        </xdr:from>
        <xdr:to>
          <xdr:col>7</xdr:col>
          <xdr:colOff>1066800</xdr:colOff>
          <xdr:row>20</xdr:row>
          <xdr:rowOff>9525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Most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xdr:row>
          <xdr:rowOff>161925</xdr:rowOff>
        </xdr:from>
        <xdr:to>
          <xdr:col>3</xdr:col>
          <xdr:colOff>228600</xdr:colOff>
          <xdr:row>22</xdr:row>
          <xdr:rowOff>19050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at All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20</xdr:row>
          <xdr:rowOff>161925</xdr:rowOff>
        </xdr:from>
        <xdr:to>
          <xdr:col>4</xdr:col>
          <xdr:colOff>514350</xdr:colOff>
          <xdr:row>22</xdr:row>
          <xdr:rowOff>19050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Slightly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161925</xdr:rowOff>
        </xdr:from>
        <xdr:to>
          <xdr:col>3</xdr:col>
          <xdr:colOff>66675</xdr:colOff>
          <xdr:row>26</xdr:row>
          <xdr:rowOff>19050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at All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20</xdr:row>
          <xdr:rowOff>161925</xdr:rowOff>
        </xdr:from>
        <xdr:to>
          <xdr:col>5</xdr:col>
          <xdr:colOff>219075</xdr:colOff>
          <xdr:row>22</xdr:row>
          <xdr:rowOff>19050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20</xdr:row>
          <xdr:rowOff>161925</xdr:rowOff>
        </xdr:from>
        <xdr:to>
          <xdr:col>6</xdr:col>
          <xdr:colOff>742950</xdr:colOff>
          <xdr:row>22</xdr:row>
          <xdr:rowOff>19050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1343025</xdr:colOff>
          <xdr:row>20</xdr:row>
          <xdr:rowOff>161925</xdr:rowOff>
        </xdr:from>
        <xdr:to>
          <xdr:col>7</xdr:col>
          <xdr:colOff>1047750</xdr:colOff>
          <xdr:row>22</xdr:row>
          <xdr:rowOff>19050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Most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24</xdr:row>
          <xdr:rowOff>161925</xdr:rowOff>
        </xdr:from>
        <xdr:to>
          <xdr:col>4</xdr:col>
          <xdr:colOff>314325</xdr:colOff>
          <xdr:row>26</xdr:row>
          <xdr:rowOff>19050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Slightly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24</xdr:row>
          <xdr:rowOff>161925</xdr:rowOff>
        </xdr:from>
        <xdr:to>
          <xdr:col>5</xdr:col>
          <xdr:colOff>428625</xdr:colOff>
          <xdr:row>26</xdr:row>
          <xdr:rowOff>19050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24</xdr:row>
          <xdr:rowOff>161925</xdr:rowOff>
        </xdr:from>
        <xdr:to>
          <xdr:col>6</xdr:col>
          <xdr:colOff>409575</xdr:colOff>
          <xdr:row>26</xdr:row>
          <xdr:rowOff>19050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1362075</xdr:colOff>
          <xdr:row>24</xdr:row>
          <xdr:rowOff>161925</xdr:rowOff>
        </xdr:from>
        <xdr:to>
          <xdr:col>7</xdr:col>
          <xdr:colOff>1028700</xdr:colOff>
          <xdr:row>26</xdr:row>
          <xdr:rowOff>19050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Most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22</xdr:row>
          <xdr:rowOff>161925</xdr:rowOff>
        </xdr:from>
        <xdr:to>
          <xdr:col>3</xdr:col>
          <xdr:colOff>171450</xdr:colOff>
          <xdr:row>24</xdr:row>
          <xdr:rowOff>19050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at All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22</xdr:row>
          <xdr:rowOff>171450</xdr:rowOff>
        </xdr:from>
        <xdr:to>
          <xdr:col>4</xdr:col>
          <xdr:colOff>409575</xdr:colOff>
          <xdr:row>24</xdr:row>
          <xdr:rowOff>28575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Slightly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22</xdr:row>
          <xdr:rowOff>171450</xdr:rowOff>
        </xdr:from>
        <xdr:to>
          <xdr:col>5</xdr:col>
          <xdr:colOff>466725</xdr:colOff>
          <xdr:row>24</xdr:row>
          <xdr:rowOff>28575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22</xdr:row>
          <xdr:rowOff>171450</xdr:rowOff>
        </xdr:from>
        <xdr:to>
          <xdr:col>6</xdr:col>
          <xdr:colOff>590550</xdr:colOff>
          <xdr:row>24</xdr:row>
          <xdr:rowOff>28575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Very Important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1352550</xdr:colOff>
          <xdr:row>22</xdr:row>
          <xdr:rowOff>161925</xdr:rowOff>
        </xdr:from>
        <xdr:to>
          <xdr:col>7</xdr:col>
          <xdr:colOff>904875</xdr:colOff>
          <xdr:row>24</xdr:row>
          <xdr:rowOff>19050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Most Important</a:t>
              </a:r>
            </a:p>
          </xdr:txBody>
        </xdr:sp>
        <xdr:clientData/>
      </xdr:twoCellAnchor>
    </mc:Choice>
    <mc:Fallback/>
  </mc:AlternateContent>
  <xdr:twoCellAnchor>
    <xdr:from>
      <xdr:col>3</xdr:col>
      <xdr:colOff>923925</xdr:colOff>
      <xdr:row>34</xdr:row>
      <xdr:rowOff>85725</xdr:rowOff>
    </xdr:from>
    <xdr:to>
      <xdr:col>4</xdr:col>
      <xdr:colOff>57150</xdr:colOff>
      <xdr:row>35</xdr:row>
      <xdr:rowOff>152400</xdr:rowOff>
    </xdr:to>
    <xdr:sp macro="" textlink="">
      <xdr:nvSpPr>
        <xdr:cNvPr id="127" name="Oval 126">
          <a:extLst>
            <a:ext uri="{FF2B5EF4-FFF2-40B4-BE49-F238E27FC236}">
              <a16:creationId xmlns:a16="http://schemas.microsoft.com/office/drawing/2014/main" id="{00000000-0008-0000-0100-00007F000000}"/>
            </a:ext>
          </a:extLst>
        </xdr:cNvPr>
        <xdr:cNvSpPr/>
      </xdr:nvSpPr>
      <xdr:spPr>
        <a:xfrm>
          <a:off x="4724400" y="53435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34</xdr:row>
          <xdr:rowOff>66675</xdr:rowOff>
        </xdr:from>
        <xdr:to>
          <xdr:col>8</xdr:col>
          <xdr:colOff>76200</xdr:colOff>
          <xdr:row>37</xdr:row>
          <xdr:rowOff>47625</xdr:rowOff>
        </xdr:to>
        <xdr:sp macro="" textlink="">
          <xdr:nvSpPr>
            <xdr:cNvPr id="1134" name="Group Box 110" descr="(3)"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35</xdr:row>
          <xdr:rowOff>66675</xdr:rowOff>
        </xdr:from>
        <xdr:to>
          <xdr:col>1</xdr:col>
          <xdr:colOff>133350</xdr:colOff>
          <xdr:row>36</xdr:row>
          <xdr:rowOff>76200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35</xdr:row>
          <xdr:rowOff>76200</xdr:rowOff>
        </xdr:from>
        <xdr:to>
          <xdr:col>2</xdr:col>
          <xdr:colOff>695325</xdr:colOff>
          <xdr:row>36</xdr:row>
          <xdr:rowOff>95250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xdr:twoCellAnchor>
    <xdr:from>
      <xdr:col>3</xdr:col>
      <xdr:colOff>923925</xdr:colOff>
      <xdr:row>39</xdr:row>
      <xdr:rowOff>85725</xdr:rowOff>
    </xdr:from>
    <xdr:to>
      <xdr:col>4</xdr:col>
      <xdr:colOff>57150</xdr:colOff>
      <xdr:row>40</xdr:row>
      <xdr:rowOff>152400</xdr:rowOff>
    </xdr:to>
    <xdr:sp macro="" textlink="">
      <xdr:nvSpPr>
        <xdr:cNvPr id="45" name="Oval 44">
          <a:extLst>
            <a:ext uri="{FF2B5EF4-FFF2-40B4-BE49-F238E27FC236}">
              <a16:creationId xmlns:a16="http://schemas.microsoft.com/office/drawing/2014/main" id="{00000000-0008-0000-0100-00002D000000}"/>
            </a:ext>
          </a:extLst>
        </xdr:cNvPr>
        <xdr:cNvSpPr/>
      </xdr:nvSpPr>
      <xdr:spPr>
        <a:xfrm>
          <a:off x="4724400" y="612457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39</xdr:row>
          <xdr:rowOff>66675</xdr:rowOff>
        </xdr:from>
        <xdr:to>
          <xdr:col>8</xdr:col>
          <xdr:colOff>76200</xdr:colOff>
          <xdr:row>42</xdr:row>
          <xdr:rowOff>47625</xdr:rowOff>
        </xdr:to>
        <xdr:sp macro="" textlink="">
          <xdr:nvSpPr>
            <xdr:cNvPr id="1137" name="Group Box 113" descr="(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39</xdr:row>
          <xdr:rowOff>133350</xdr:rowOff>
        </xdr:from>
        <xdr:to>
          <xdr:col>1</xdr:col>
          <xdr:colOff>76200</xdr:colOff>
          <xdr:row>40</xdr:row>
          <xdr:rowOff>161925</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Residential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39</xdr:row>
          <xdr:rowOff>133350</xdr:rowOff>
        </xdr:from>
        <xdr:to>
          <xdr:col>2</xdr:col>
          <xdr:colOff>400050</xdr:colOff>
          <xdr:row>40</xdr:row>
          <xdr:rowOff>171450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39</xdr:row>
          <xdr:rowOff>123825</xdr:rowOff>
        </xdr:from>
        <xdr:to>
          <xdr:col>3</xdr:col>
          <xdr:colOff>314325</xdr:colOff>
          <xdr:row>40</xdr:row>
          <xdr:rowOff>161925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40</xdr:row>
          <xdr:rowOff>171450</xdr:rowOff>
        </xdr:from>
        <xdr:to>
          <xdr:col>1</xdr:col>
          <xdr:colOff>123825</xdr:colOff>
          <xdr:row>41</xdr:row>
          <xdr:rowOff>190500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Institutional</a:t>
              </a:r>
            </a:p>
          </xdr:txBody>
        </xdr:sp>
        <xdr:clientData/>
      </xdr:twoCellAnchor>
    </mc:Choice>
    <mc:Fallback/>
  </mc:AlternateContent>
  <xdr:twoCellAnchor>
    <xdr:from>
      <xdr:col>3</xdr:col>
      <xdr:colOff>923925</xdr:colOff>
      <xdr:row>45</xdr:row>
      <xdr:rowOff>85725</xdr:rowOff>
    </xdr:from>
    <xdr:to>
      <xdr:col>4</xdr:col>
      <xdr:colOff>57150</xdr:colOff>
      <xdr:row>46</xdr:row>
      <xdr:rowOff>152400</xdr:rowOff>
    </xdr:to>
    <xdr:sp macro="" textlink="">
      <xdr:nvSpPr>
        <xdr:cNvPr id="51" name="Oval 50">
          <a:extLst>
            <a:ext uri="{FF2B5EF4-FFF2-40B4-BE49-F238E27FC236}">
              <a16:creationId xmlns:a16="http://schemas.microsoft.com/office/drawing/2014/main" id="{00000000-0008-0000-0100-000033000000}"/>
            </a:ext>
          </a:extLst>
        </xdr:cNvPr>
        <xdr:cNvSpPr/>
      </xdr:nvSpPr>
      <xdr:spPr>
        <a:xfrm>
          <a:off x="4724400" y="51625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45</xdr:row>
          <xdr:rowOff>66675</xdr:rowOff>
        </xdr:from>
        <xdr:to>
          <xdr:col>8</xdr:col>
          <xdr:colOff>76200</xdr:colOff>
          <xdr:row>50</xdr:row>
          <xdr:rowOff>95250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45</xdr:row>
          <xdr:rowOff>161925</xdr:rowOff>
        </xdr:from>
        <xdr:to>
          <xdr:col>1</xdr:col>
          <xdr:colOff>0</xdr:colOff>
          <xdr:row>46</xdr:row>
          <xdr:rowOff>190500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Business/Office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45</xdr:row>
          <xdr:rowOff>161925</xdr:rowOff>
        </xdr:from>
        <xdr:to>
          <xdr:col>2</xdr:col>
          <xdr:colOff>295275</xdr:colOff>
          <xdr:row>47</xdr:row>
          <xdr:rowOff>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Educational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45</xdr:row>
          <xdr:rowOff>161925</xdr:rowOff>
        </xdr:from>
        <xdr:to>
          <xdr:col>3</xdr:col>
          <xdr:colOff>638175</xdr:colOff>
          <xdr:row>47</xdr:row>
          <xdr:rowOff>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47</xdr:row>
          <xdr:rowOff>0</xdr:rowOff>
        </xdr:from>
        <xdr:to>
          <xdr:col>1</xdr:col>
          <xdr:colOff>28575</xdr:colOff>
          <xdr:row>48</xdr:row>
          <xdr:rowOff>19050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47</xdr:row>
          <xdr:rowOff>0</xdr:rowOff>
        </xdr:from>
        <xdr:to>
          <xdr:col>2</xdr:col>
          <xdr:colOff>628650</xdr:colOff>
          <xdr:row>48</xdr:row>
          <xdr:rowOff>19050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Park/Recreational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46</xdr:row>
          <xdr:rowOff>190500</xdr:rowOff>
        </xdr:from>
        <xdr:to>
          <xdr:col>3</xdr:col>
          <xdr:colOff>609600</xdr:colOff>
          <xdr:row>48</xdr:row>
          <xdr:rowOff>9525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Multi-dwelling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48</xdr:row>
          <xdr:rowOff>19050</xdr:rowOff>
        </xdr:from>
        <xdr:to>
          <xdr:col>1</xdr:col>
          <xdr:colOff>609600</xdr:colOff>
          <xdr:row>49</xdr:row>
          <xdr:rowOff>57150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Transportation Hub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48</xdr:row>
          <xdr:rowOff>19050</xdr:rowOff>
        </xdr:from>
        <xdr:to>
          <xdr:col>2</xdr:col>
          <xdr:colOff>666750</xdr:colOff>
          <xdr:row>49</xdr:row>
          <xdr:rowOff>47625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Municipal Lot or Garage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48</xdr:row>
          <xdr:rowOff>0</xdr:rowOff>
        </xdr:from>
        <xdr:to>
          <xdr:col>3</xdr:col>
          <xdr:colOff>695325</xdr:colOff>
          <xdr:row>49</xdr:row>
          <xdr:rowOff>47625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On-street Parking</a:t>
              </a:r>
            </a:p>
          </xdr:txBody>
        </xdr:sp>
        <xdr:clientData/>
      </xdr:twoCellAnchor>
    </mc:Choice>
    <mc:Fallback/>
  </mc:AlternateContent>
  <xdr:twoCellAnchor>
    <xdr:from>
      <xdr:col>3</xdr:col>
      <xdr:colOff>923925</xdr:colOff>
      <xdr:row>54</xdr:row>
      <xdr:rowOff>85725</xdr:rowOff>
    </xdr:from>
    <xdr:to>
      <xdr:col>4</xdr:col>
      <xdr:colOff>57150</xdr:colOff>
      <xdr:row>55</xdr:row>
      <xdr:rowOff>152400</xdr:rowOff>
    </xdr:to>
    <xdr:sp macro="" textlink="">
      <xdr:nvSpPr>
        <xdr:cNvPr id="82" name="Oval 81">
          <a:extLst>
            <a:ext uri="{FF2B5EF4-FFF2-40B4-BE49-F238E27FC236}">
              <a16:creationId xmlns:a16="http://schemas.microsoft.com/office/drawing/2014/main" id="{00000000-0008-0000-0100-000052000000}"/>
            </a:ext>
          </a:extLst>
        </xdr:cNvPr>
        <xdr:cNvSpPr/>
      </xdr:nvSpPr>
      <xdr:spPr>
        <a:xfrm>
          <a:off x="4724400" y="82772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54</xdr:row>
          <xdr:rowOff>66675</xdr:rowOff>
        </xdr:from>
        <xdr:to>
          <xdr:col>8</xdr:col>
          <xdr:colOff>76200</xdr:colOff>
          <xdr:row>58</xdr:row>
          <xdr:rowOff>76200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55</xdr:row>
          <xdr:rowOff>47625</xdr:rowOff>
        </xdr:from>
        <xdr:to>
          <xdr:col>0</xdr:col>
          <xdr:colOff>1247775</xdr:colOff>
          <xdr:row>56</xdr:row>
          <xdr:rowOff>57150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Less than 1 hour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55</xdr:row>
          <xdr:rowOff>47625</xdr:rowOff>
        </xdr:from>
        <xdr:to>
          <xdr:col>2</xdr:col>
          <xdr:colOff>304800</xdr:colOff>
          <xdr:row>56</xdr:row>
          <xdr:rowOff>66675</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1 - 2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55</xdr:row>
          <xdr:rowOff>66675</xdr:rowOff>
        </xdr:from>
        <xdr:to>
          <xdr:col>3</xdr:col>
          <xdr:colOff>628650</xdr:colOff>
          <xdr:row>56</xdr:row>
          <xdr:rowOff>85725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2 - 4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56</xdr:row>
          <xdr:rowOff>133350</xdr:rowOff>
        </xdr:from>
        <xdr:to>
          <xdr:col>1</xdr:col>
          <xdr:colOff>19050</xdr:colOff>
          <xdr:row>57</xdr:row>
          <xdr:rowOff>152400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4 - 8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56</xdr:row>
          <xdr:rowOff>114300</xdr:rowOff>
        </xdr:from>
        <xdr:to>
          <xdr:col>2</xdr:col>
          <xdr:colOff>628650</xdr:colOff>
          <xdr:row>57</xdr:row>
          <xdr:rowOff>133350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8 hours</a:t>
              </a:r>
            </a:p>
          </xdr:txBody>
        </xdr:sp>
        <xdr:clientData/>
      </xdr:twoCellAnchor>
    </mc:Choice>
    <mc:Fallback/>
  </mc:AlternateContent>
  <xdr:twoCellAnchor>
    <xdr:from>
      <xdr:col>3</xdr:col>
      <xdr:colOff>923925</xdr:colOff>
      <xdr:row>60</xdr:row>
      <xdr:rowOff>85725</xdr:rowOff>
    </xdr:from>
    <xdr:to>
      <xdr:col>4</xdr:col>
      <xdr:colOff>57150</xdr:colOff>
      <xdr:row>61</xdr:row>
      <xdr:rowOff>152400</xdr:rowOff>
    </xdr:to>
    <xdr:sp macro="" textlink="">
      <xdr:nvSpPr>
        <xdr:cNvPr id="93" name="Oval 92">
          <a:extLst>
            <a:ext uri="{FF2B5EF4-FFF2-40B4-BE49-F238E27FC236}">
              <a16:creationId xmlns:a16="http://schemas.microsoft.com/office/drawing/2014/main" id="{00000000-0008-0000-0100-00005D000000}"/>
            </a:ext>
          </a:extLst>
        </xdr:cNvPr>
        <xdr:cNvSpPr/>
      </xdr:nvSpPr>
      <xdr:spPr>
        <a:xfrm>
          <a:off x="4724400" y="612457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60</xdr:row>
          <xdr:rowOff>66675</xdr:rowOff>
        </xdr:from>
        <xdr:to>
          <xdr:col>8</xdr:col>
          <xdr:colOff>76200</xdr:colOff>
          <xdr:row>63</xdr:row>
          <xdr:rowOff>47625</xdr:rowOff>
        </xdr:to>
        <xdr:sp macro="" textlink="">
          <xdr:nvSpPr>
            <xdr:cNvPr id="1181" name="Group Box 157" descr="(3)"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61</xdr:row>
          <xdr:rowOff>66675</xdr:rowOff>
        </xdr:from>
        <xdr:to>
          <xdr:col>1</xdr:col>
          <xdr:colOff>133350</xdr:colOff>
          <xdr:row>62</xdr:row>
          <xdr:rowOff>76200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61</xdr:row>
          <xdr:rowOff>76200</xdr:rowOff>
        </xdr:from>
        <xdr:to>
          <xdr:col>2</xdr:col>
          <xdr:colOff>695325</xdr:colOff>
          <xdr:row>62</xdr:row>
          <xdr:rowOff>95250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67</xdr:row>
      <xdr:rowOff>85725</xdr:rowOff>
    </xdr:from>
    <xdr:to>
      <xdr:col>4</xdr:col>
      <xdr:colOff>57150</xdr:colOff>
      <xdr:row>68</xdr:row>
      <xdr:rowOff>152400</xdr:rowOff>
    </xdr:to>
    <xdr:sp macro="" textlink="">
      <xdr:nvSpPr>
        <xdr:cNvPr id="104" name="Oval 103">
          <a:extLst>
            <a:ext uri="{FF2B5EF4-FFF2-40B4-BE49-F238E27FC236}">
              <a16:creationId xmlns:a16="http://schemas.microsoft.com/office/drawing/2014/main" id="{00000000-0008-0000-0100-000068000000}"/>
            </a:ext>
          </a:extLst>
        </xdr:cNvPr>
        <xdr:cNvSpPr/>
      </xdr:nvSpPr>
      <xdr:spPr>
        <a:xfrm>
          <a:off x="4724400" y="708660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67</xdr:row>
          <xdr:rowOff>66675</xdr:rowOff>
        </xdr:from>
        <xdr:to>
          <xdr:col>8</xdr:col>
          <xdr:colOff>76200</xdr:colOff>
          <xdr:row>70</xdr:row>
          <xdr:rowOff>47625</xdr:rowOff>
        </xdr:to>
        <xdr:sp macro="" textlink="">
          <xdr:nvSpPr>
            <xdr:cNvPr id="1192" name="Group Box 168" descr="(3)"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67</xdr:row>
          <xdr:rowOff>142875</xdr:rowOff>
        </xdr:from>
        <xdr:to>
          <xdr:col>1</xdr:col>
          <xdr:colOff>38100</xdr:colOff>
          <xdr:row>68</xdr:row>
          <xdr:rowOff>171450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 a State Road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152400</xdr:rowOff>
        </xdr:from>
        <xdr:to>
          <xdr:col>2</xdr:col>
          <xdr:colOff>390525</xdr:colOff>
          <xdr:row>68</xdr:row>
          <xdr:rowOff>190500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0.1 - 0.5 miles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67</xdr:row>
          <xdr:rowOff>142875</xdr:rowOff>
        </xdr:from>
        <xdr:to>
          <xdr:col>3</xdr:col>
          <xdr:colOff>381000</xdr:colOff>
          <xdr:row>68</xdr:row>
          <xdr:rowOff>180975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0.5 - 1 mile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68</xdr:row>
          <xdr:rowOff>190500</xdr:rowOff>
        </xdr:from>
        <xdr:to>
          <xdr:col>1</xdr:col>
          <xdr:colOff>85725</xdr:colOff>
          <xdr:row>70</xdr:row>
          <xdr:rowOff>9525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1 - 2 miles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68</xdr:row>
          <xdr:rowOff>190500</xdr:rowOff>
        </xdr:from>
        <xdr:to>
          <xdr:col>2</xdr:col>
          <xdr:colOff>352425</xdr:colOff>
          <xdr:row>70</xdr:row>
          <xdr:rowOff>9525</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2 - 5 miles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68</xdr:row>
          <xdr:rowOff>190500</xdr:rowOff>
        </xdr:from>
        <xdr:to>
          <xdr:col>3</xdr:col>
          <xdr:colOff>381000</xdr:colOff>
          <xdr:row>70</xdr:row>
          <xdr:rowOff>9525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5 miles</a:t>
              </a:r>
            </a:p>
          </xdr:txBody>
        </xdr:sp>
        <xdr:clientData/>
      </xdr:twoCellAnchor>
    </mc:Choice>
    <mc:Fallback/>
  </mc:AlternateContent>
  <xdr:twoCellAnchor>
    <xdr:from>
      <xdr:col>3</xdr:col>
      <xdr:colOff>923925</xdr:colOff>
      <xdr:row>73</xdr:row>
      <xdr:rowOff>85725</xdr:rowOff>
    </xdr:from>
    <xdr:to>
      <xdr:col>4</xdr:col>
      <xdr:colOff>57150</xdr:colOff>
      <xdr:row>74</xdr:row>
      <xdr:rowOff>152400</xdr:rowOff>
    </xdr:to>
    <xdr:sp macro="" textlink="">
      <xdr:nvSpPr>
        <xdr:cNvPr id="114" name="Oval 113">
          <a:extLst>
            <a:ext uri="{FF2B5EF4-FFF2-40B4-BE49-F238E27FC236}">
              <a16:creationId xmlns:a16="http://schemas.microsoft.com/office/drawing/2014/main" id="{00000000-0008-0000-0100-000072000000}"/>
            </a:ext>
          </a:extLst>
        </xdr:cNvPr>
        <xdr:cNvSpPr/>
      </xdr:nvSpPr>
      <xdr:spPr>
        <a:xfrm>
          <a:off x="4724400" y="120110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73</xdr:row>
          <xdr:rowOff>66675</xdr:rowOff>
        </xdr:from>
        <xdr:to>
          <xdr:col>8</xdr:col>
          <xdr:colOff>76200</xdr:colOff>
          <xdr:row>76</xdr:row>
          <xdr:rowOff>47625</xdr:rowOff>
        </xdr:to>
        <xdr:sp macro="" textlink="">
          <xdr:nvSpPr>
            <xdr:cNvPr id="1201" name="Group Box 177" descr="(3)"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74</xdr:row>
          <xdr:rowOff>76200</xdr:rowOff>
        </xdr:from>
        <xdr:to>
          <xdr:col>1</xdr:col>
          <xdr:colOff>38100</xdr:colOff>
          <xdr:row>75</xdr:row>
          <xdr:rowOff>85725</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Employees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74</xdr:row>
          <xdr:rowOff>66675</xdr:rowOff>
        </xdr:from>
        <xdr:to>
          <xdr:col>2</xdr:col>
          <xdr:colOff>28575</xdr:colOff>
          <xdr:row>75</xdr:row>
          <xdr:rowOff>85725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Visitors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57150</xdr:rowOff>
        </xdr:from>
        <xdr:to>
          <xdr:col>2</xdr:col>
          <xdr:colOff>1095375</xdr:colOff>
          <xdr:row>75</xdr:row>
          <xdr:rowOff>76200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General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74</xdr:row>
          <xdr:rowOff>47625</xdr:rowOff>
        </xdr:from>
        <xdr:to>
          <xdr:col>3</xdr:col>
          <xdr:colOff>866775</xdr:colOff>
          <xdr:row>75</xdr:row>
          <xdr:rowOff>66675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a:t>
              </a:r>
            </a:p>
          </xdr:txBody>
        </xdr:sp>
        <xdr:clientData/>
      </xdr:twoCellAnchor>
    </mc:Choice>
    <mc:Fallback/>
  </mc:AlternateContent>
  <xdr:twoCellAnchor>
    <xdr:from>
      <xdr:col>3</xdr:col>
      <xdr:colOff>923925</xdr:colOff>
      <xdr:row>78</xdr:row>
      <xdr:rowOff>85725</xdr:rowOff>
    </xdr:from>
    <xdr:to>
      <xdr:col>4</xdr:col>
      <xdr:colOff>57150</xdr:colOff>
      <xdr:row>79</xdr:row>
      <xdr:rowOff>152400</xdr:rowOff>
    </xdr:to>
    <xdr:sp macro="" textlink="">
      <xdr:nvSpPr>
        <xdr:cNvPr id="123" name="Oval 122">
          <a:extLst>
            <a:ext uri="{FF2B5EF4-FFF2-40B4-BE49-F238E27FC236}">
              <a16:creationId xmlns:a16="http://schemas.microsoft.com/office/drawing/2014/main" id="{00000000-0008-0000-0100-00007B000000}"/>
            </a:ext>
          </a:extLst>
        </xdr:cNvPr>
        <xdr:cNvSpPr/>
      </xdr:nvSpPr>
      <xdr:spPr>
        <a:xfrm>
          <a:off x="4724400" y="107251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78</xdr:row>
          <xdr:rowOff>66675</xdr:rowOff>
        </xdr:from>
        <xdr:to>
          <xdr:col>8</xdr:col>
          <xdr:colOff>76200</xdr:colOff>
          <xdr:row>81</xdr:row>
          <xdr:rowOff>47625</xdr:rowOff>
        </xdr:to>
        <xdr:sp macro="" textlink="">
          <xdr:nvSpPr>
            <xdr:cNvPr id="1209" name="Group Box 185" descr="(3)"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79</xdr:row>
          <xdr:rowOff>66675</xdr:rowOff>
        </xdr:from>
        <xdr:to>
          <xdr:col>1</xdr:col>
          <xdr:colOff>133350</xdr:colOff>
          <xdr:row>80</xdr:row>
          <xdr:rowOff>76200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79</xdr:row>
          <xdr:rowOff>76200</xdr:rowOff>
        </xdr:from>
        <xdr:to>
          <xdr:col>2</xdr:col>
          <xdr:colOff>695325</xdr:colOff>
          <xdr:row>80</xdr:row>
          <xdr:rowOff>95250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83</xdr:row>
      <xdr:rowOff>85725</xdr:rowOff>
    </xdr:from>
    <xdr:to>
      <xdr:col>4</xdr:col>
      <xdr:colOff>57150</xdr:colOff>
      <xdr:row>84</xdr:row>
      <xdr:rowOff>152400</xdr:rowOff>
    </xdr:to>
    <xdr:sp macro="" textlink="">
      <xdr:nvSpPr>
        <xdr:cNvPr id="128" name="Oval 127">
          <a:extLst>
            <a:ext uri="{FF2B5EF4-FFF2-40B4-BE49-F238E27FC236}">
              <a16:creationId xmlns:a16="http://schemas.microsoft.com/office/drawing/2014/main" id="{00000000-0008-0000-0100-000080000000}"/>
            </a:ext>
          </a:extLst>
        </xdr:cNvPr>
        <xdr:cNvSpPr/>
      </xdr:nvSpPr>
      <xdr:spPr>
        <a:xfrm>
          <a:off x="4724400" y="1416367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83</xdr:row>
          <xdr:rowOff>66675</xdr:rowOff>
        </xdr:from>
        <xdr:to>
          <xdr:col>8</xdr:col>
          <xdr:colOff>76200</xdr:colOff>
          <xdr:row>86</xdr:row>
          <xdr:rowOff>47625</xdr:rowOff>
        </xdr:to>
        <xdr:sp macro="" textlink="">
          <xdr:nvSpPr>
            <xdr:cNvPr id="1213" name="Group Box 189" descr="(3)"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83</xdr:row>
          <xdr:rowOff>161925</xdr:rowOff>
        </xdr:from>
        <xdr:to>
          <xdr:col>2</xdr:col>
          <xdr:colOff>1238250</xdr:colOff>
          <xdr:row>85</xdr:row>
          <xdr:rowOff>9525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Only a fee to access the parking lot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84</xdr:row>
          <xdr:rowOff>0</xdr:rowOff>
        </xdr:from>
        <xdr:to>
          <xdr:col>4</xdr:col>
          <xdr:colOff>104775</xdr:colOff>
          <xdr:row>85</xdr:row>
          <xdr:rowOff>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Only a fee to use the charging station</a:t>
              </a:r>
            </a:p>
          </xdr:txBody>
        </xdr:sp>
        <xdr:clientData/>
      </xdr:twoCellAnchor>
    </mc:Choice>
    <mc:Fallback/>
  </mc:AlternateContent>
  <xdr:twoCellAnchor>
    <xdr:from>
      <xdr:col>3</xdr:col>
      <xdr:colOff>923925</xdr:colOff>
      <xdr:row>88</xdr:row>
      <xdr:rowOff>85725</xdr:rowOff>
    </xdr:from>
    <xdr:to>
      <xdr:col>4</xdr:col>
      <xdr:colOff>57150</xdr:colOff>
      <xdr:row>89</xdr:row>
      <xdr:rowOff>152400</xdr:rowOff>
    </xdr:to>
    <xdr:sp macro="" textlink="">
      <xdr:nvSpPr>
        <xdr:cNvPr id="131" name="Oval 130">
          <a:extLst>
            <a:ext uri="{FF2B5EF4-FFF2-40B4-BE49-F238E27FC236}">
              <a16:creationId xmlns:a16="http://schemas.microsoft.com/office/drawing/2014/main" id="{00000000-0008-0000-0100-000083000000}"/>
            </a:ext>
          </a:extLst>
        </xdr:cNvPr>
        <xdr:cNvSpPr/>
      </xdr:nvSpPr>
      <xdr:spPr>
        <a:xfrm>
          <a:off x="4724400" y="1512570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88</xdr:row>
          <xdr:rowOff>66675</xdr:rowOff>
        </xdr:from>
        <xdr:to>
          <xdr:col>8</xdr:col>
          <xdr:colOff>76200</xdr:colOff>
          <xdr:row>91</xdr:row>
          <xdr:rowOff>47625</xdr:rowOff>
        </xdr:to>
        <xdr:sp macro="" textlink="">
          <xdr:nvSpPr>
            <xdr:cNvPr id="1216" name="Group Box 192" descr="(3)"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89</xdr:row>
          <xdr:rowOff>66675</xdr:rowOff>
        </xdr:from>
        <xdr:to>
          <xdr:col>1</xdr:col>
          <xdr:colOff>133350</xdr:colOff>
          <xdr:row>90</xdr:row>
          <xdr:rowOff>76200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89</xdr:row>
          <xdr:rowOff>76200</xdr:rowOff>
        </xdr:from>
        <xdr:to>
          <xdr:col>2</xdr:col>
          <xdr:colOff>695325</xdr:colOff>
          <xdr:row>90</xdr:row>
          <xdr:rowOff>95250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94</xdr:row>
      <xdr:rowOff>85725</xdr:rowOff>
    </xdr:from>
    <xdr:to>
      <xdr:col>4</xdr:col>
      <xdr:colOff>57150</xdr:colOff>
      <xdr:row>95</xdr:row>
      <xdr:rowOff>152400</xdr:rowOff>
    </xdr:to>
    <xdr:sp macro="" textlink="">
      <xdr:nvSpPr>
        <xdr:cNvPr id="100" name="Oval 99">
          <a:extLst>
            <a:ext uri="{FF2B5EF4-FFF2-40B4-BE49-F238E27FC236}">
              <a16:creationId xmlns:a16="http://schemas.microsoft.com/office/drawing/2014/main" id="{00000000-0008-0000-0100-000064000000}"/>
            </a:ext>
          </a:extLst>
        </xdr:cNvPr>
        <xdr:cNvSpPr/>
      </xdr:nvSpPr>
      <xdr:spPr>
        <a:xfrm>
          <a:off x="4724400" y="708660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94</xdr:row>
          <xdr:rowOff>66675</xdr:rowOff>
        </xdr:from>
        <xdr:to>
          <xdr:col>8</xdr:col>
          <xdr:colOff>76200</xdr:colOff>
          <xdr:row>97</xdr:row>
          <xdr:rowOff>47625</xdr:rowOff>
        </xdr:to>
        <xdr:sp macro="" textlink="">
          <xdr:nvSpPr>
            <xdr:cNvPr id="1220" name="Group Box 196" descr="(3)"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95</xdr:row>
          <xdr:rowOff>57150</xdr:rowOff>
        </xdr:from>
        <xdr:to>
          <xdr:col>1</xdr:col>
          <xdr:colOff>66675</xdr:colOff>
          <xdr:row>96</xdr:row>
          <xdr:rowOff>66675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Fewer than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95</xdr:row>
          <xdr:rowOff>66675</xdr:rowOff>
        </xdr:from>
        <xdr:to>
          <xdr:col>2</xdr:col>
          <xdr:colOff>152400</xdr:colOff>
          <xdr:row>96</xdr:row>
          <xdr:rowOff>85725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95</xdr:row>
          <xdr:rowOff>66675</xdr:rowOff>
        </xdr:from>
        <xdr:to>
          <xdr:col>2</xdr:col>
          <xdr:colOff>1104900</xdr:colOff>
          <xdr:row>96</xdr:row>
          <xdr:rowOff>85725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25 - 50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95</xdr:row>
          <xdr:rowOff>66675</xdr:rowOff>
        </xdr:from>
        <xdr:to>
          <xdr:col>3</xdr:col>
          <xdr:colOff>819150</xdr:colOff>
          <xdr:row>96</xdr:row>
          <xdr:rowOff>85725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50</a:t>
              </a:r>
            </a:p>
          </xdr:txBody>
        </xdr:sp>
        <xdr:clientData/>
      </xdr:twoCellAnchor>
    </mc:Choice>
    <mc:Fallback/>
  </mc:AlternateContent>
  <xdr:twoCellAnchor>
    <xdr:from>
      <xdr:col>3</xdr:col>
      <xdr:colOff>923925</xdr:colOff>
      <xdr:row>99</xdr:row>
      <xdr:rowOff>85725</xdr:rowOff>
    </xdr:from>
    <xdr:to>
      <xdr:col>4</xdr:col>
      <xdr:colOff>57150</xdr:colOff>
      <xdr:row>100</xdr:row>
      <xdr:rowOff>152400</xdr:rowOff>
    </xdr:to>
    <xdr:sp macro="" textlink="">
      <xdr:nvSpPr>
        <xdr:cNvPr id="106" name="Oval 105">
          <a:extLst>
            <a:ext uri="{FF2B5EF4-FFF2-40B4-BE49-F238E27FC236}">
              <a16:creationId xmlns:a16="http://schemas.microsoft.com/office/drawing/2014/main" id="{00000000-0008-0000-0100-00006A000000}"/>
            </a:ext>
          </a:extLst>
        </xdr:cNvPr>
        <xdr:cNvSpPr/>
      </xdr:nvSpPr>
      <xdr:spPr>
        <a:xfrm>
          <a:off x="4724400" y="172783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99</xdr:row>
          <xdr:rowOff>66675</xdr:rowOff>
        </xdr:from>
        <xdr:to>
          <xdr:col>8</xdr:col>
          <xdr:colOff>76200</xdr:colOff>
          <xdr:row>102</xdr:row>
          <xdr:rowOff>47625</xdr:rowOff>
        </xdr:to>
        <xdr:sp macro="" textlink="">
          <xdr:nvSpPr>
            <xdr:cNvPr id="1225" name="Group Box 201" descr="(3)"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100</xdr:row>
          <xdr:rowOff>57150</xdr:rowOff>
        </xdr:from>
        <xdr:to>
          <xdr:col>1</xdr:col>
          <xdr:colOff>66675</xdr:colOff>
          <xdr:row>101</xdr:row>
          <xdr:rowOff>66675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100</xdr:row>
          <xdr:rowOff>57150</xdr:rowOff>
        </xdr:from>
        <xdr:to>
          <xdr:col>2</xdr:col>
          <xdr:colOff>28575</xdr:colOff>
          <xdr:row>101</xdr:row>
          <xdr:rowOff>76200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1209675</xdr:colOff>
          <xdr:row>100</xdr:row>
          <xdr:rowOff>57150</xdr:rowOff>
        </xdr:from>
        <xdr:to>
          <xdr:col>2</xdr:col>
          <xdr:colOff>1028700</xdr:colOff>
          <xdr:row>101</xdr:row>
          <xdr:rowOff>76200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100</xdr:row>
          <xdr:rowOff>66675</xdr:rowOff>
        </xdr:from>
        <xdr:to>
          <xdr:col>3</xdr:col>
          <xdr:colOff>819150</xdr:colOff>
          <xdr:row>101</xdr:row>
          <xdr:rowOff>85725</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100%</a:t>
              </a:r>
            </a:p>
          </xdr:txBody>
        </xdr:sp>
        <xdr:clientData/>
      </xdr:twoCellAnchor>
    </mc:Choice>
    <mc:Fallback/>
  </mc:AlternateContent>
  <xdr:twoCellAnchor>
    <xdr:from>
      <xdr:col>3</xdr:col>
      <xdr:colOff>923925</xdr:colOff>
      <xdr:row>104</xdr:row>
      <xdr:rowOff>85725</xdr:rowOff>
    </xdr:from>
    <xdr:to>
      <xdr:col>4</xdr:col>
      <xdr:colOff>57150</xdr:colOff>
      <xdr:row>105</xdr:row>
      <xdr:rowOff>152400</xdr:rowOff>
    </xdr:to>
    <xdr:sp macro="" textlink="">
      <xdr:nvSpPr>
        <xdr:cNvPr id="112" name="Oval 111">
          <a:extLst>
            <a:ext uri="{FF2B5EF4-FFF2-40B4-BE49-F238E27FC236}">
              <a16:creationId xmlns:a16="http://schemas.microsoft.com/office/drawing/2014/main" id="{00000000-0008-0000-0100-000070000000}"/>
            </a:ext>
          </a:extLst>
        </xdr:cNvPr>
        <xdr:cNvSpPr/>
      </xdr:nvSpPr>
      <xdr:spPr>
        <a:xfrm>
          <a:off x="4724400" y="160877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104</xdr:row>
          <xdr:rowOff>66675</xdr:rowOff>
        </xdr:from>
        <xdr:to>
          <xdr:col>8</xdr:col>
          <xdr:colOff>76200</xdr:colOff>
          <xdr:row>107</xdr:row>
          <xdr:rowOff>47625</xdr:rowOff>
        </xdr:to>
        <xdr:sp macro="" textlink="">
          <xdr:nvSpPr>
            <xdr:cNvPr id="1230" name="Group Box 206" descr="(3)"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105</xdr:row>
          <xdr:rowOff>66675</xdr:rowOff>
        </xdr:from>
        <xdr:to>
          <xdr:col>1</xdr:col>
          <xdr:colOff>133350</xdr:colOff>
          <xdr:row>106</xdr:row>
          <xdr:rowOff>76200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Fluctuation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105</xdr:row>
          <xdr:rowOff>66675</xdr:rowOff>
        </xdr:from>
        <xdr:to>
          <xdr:col>2</xdr:col>
          <xdr:colOff>571500</xdr:colOff>
          <xdr:row>106</xdr:row>
          <xdr:rowOff>85725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Some Fluctuation</a:t>
              </a:r>
            </a:p>
          </xdr:txBody>
        </xdr:sp>
        <xdr:clientData/>
      </xdr:twoCellAnchor>
    </mc:Choice>
    <mc:Fallback/>
  </mc:AlternateContent>
  <xdr:twoCellAnchor>
    <xdr:from>
      <xdr:col>3</xdr:col>
      <xdr:colOff>923925</xdr:colOff>
      <xdr:row>109</xdr:row>
      <xdr:rowOff>85725</xdr:rowOff>
    </xdr:from>
    <xdr:to>
      <xdr:col>4</xdr:col>
      <xdr:colOff>57150</xdr:colOff>
      <xdr:row>110</xdr:row>
      <xdr:rowOff>152400</xdr:rowOff>
    </xdr:to>
    <xdr:sp macro="" textlink="">
      <xdr:nvSpPr>
        <xdr:cNvPr id="116" name="Oval 115">
          <a:extLst>
            <a:ext uri="{FF2B5EF4-FFF2-40B4-BE49-F238E27FC236}">
              <a16:creationId xmlns:a16="http://schemas.microsoft.com/office/drawing/2014/main" id="{00000000-0008-0000-0100-000074000000}"/>
            </a:ext>
          </a:extLst>
        </xdr:cNvPr>
        <xdr:cNvSpPr/>
      </xdr:nvSpPr>
      <xdr:spPr>
        <a:xfrm>
          <a:off x="4724400" y="160877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109</xdr:row>
          <xdr:rowOff>66675</xdr:rowOff>
        </xdr:from>
        <xdr:to>
          <xdr:col>8</xdr:col>
          <xdr:colOff>76200</xdr:colOff>
          <xdr:row>112</xdr:row>
          <xdr:rowOff>47625</xdr:rowOff>
        </xdr:to>
        <xdr:sp macro="" textlink="">
          <xdr:nvSpPr>
            <xdr:cNvPr id="1233" name="Group Box 209" descr="(3)"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110</xdr:row>
          <xdr:rowOff>66675</xdr:rowOff>
        </xdr:from>
        <xdr:to>
          <xdr:col>1</xdr:col>
          <xdr:colOff>133350</xdr:colOff>
          <xdr:row>111</xdr:row>
          <xdr:rowOff>76200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Fluctuation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110</xdr:row>
          <xdr:rowOff>76200</xdr:rowOff>
        </xdr:from>
        <xdr:to>
          <xdr:col>2</xdr:col>
          <xdr:colOff>552450</xdr:colOff>
          <xdr:row>111</xdr:row>
          <xdr:rowOff>95250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Some Fluctuation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105</xdr:row>
          <xdr:rowOff>76200</xdr:rowOff>
        </xdr:from>
        <xdr:to>
          <xdr:col>3</xdr:col>
          <xdr:colOff>466725</xdr:colOff>
          <xdr:row>106</xdr:row>
          <xdr:rowOff>85725</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lot of Fluctuation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110</xdr:row>
          <xdr:rowOff>76200</xdr:rowOff>
        </xdr:from>
        <xdr:to>
          <xdr:col>3</xdr:col>
          <xdr:colOff>647700</xdr:colOff>
          <xdr:row>111</xdr:row>
          <xdr:rowOff>95250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lot of Fluctuation</a:t>
              </a:r>
            </a:p>
          </xdr:txBody>
        </xdr:sp>
        <xdr:clientData/>
      </xdr:twoCellAnchor>
    </mc:Choice>
    <mc:Fallback/>
  </mc:AlternateContent>
  <xdr:twoCellAnchor>
    <xdr:from>
      <xdr:col>3</xdr:col>
      <xdr:colOff>923925</xdr:colOff>
      <xdr:row>114</xdr:row>
      <xdr:rowOff>85725</xdr:rowOff>
    </xdr:from>
    <xdr:to>
      <xdr:col>4</xdr:col>
      <xdr:colOff>57150</xdr:colOff>
      <xdr:row>115</xdr:row>
      <xdr:rowOff>152400</xdr:rowOff>
    </xdr:to>
    <xdr:sp macro="" textlink="">
      <xdr:nvSpPr>
        <xdr:cNvPr id="122" name="Oval 121">
          <a:extLst>
            <a:ext uri="{FF2B5EF4-FFF2-40B4-BE49-F238E27FC236}">
              <a16:creationId xmlns:a16="http://schemas.microsoft.com/office/drawing/2014/main" id="{00000000-0008-0000-0100-00007A000000}"/>
            </a:ext>
          </a:extLst>
        </xdr:cNvPr>
        <xdr:cNvSpPr/>
      </xdr:nvSpPr>
      <xdr:spPr>
        <a:xfrm>
          <a:off x="4724400" y="160877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114</xdr:row>
          <xdr:rowOff>66675</xdr:rowOff>
        </xdr:from>
        <xdr:to>
          <xdr:col>8</xdr:col>
          <xdr:colOff>76200</xdr:colOff>
          <xdr:row>117</xdr:row>
          <xdr:rowOff>47625</xdr:rowOff>
        </xdr:to>
        <xdr:sp macro="" textlink="">
          <xdr:nvSpPr>
            <xdr:cNvPr id="1238" name="Group Box 214" descr="(3)"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115</xdr:row>
          <xdr:rowOff>66675</xdr:rowOff>
        </xdr:from>
        <xdr:to>
          <xdr:col>1</xdr:col>
          <xdr:colOff>133350</xdr:colOff>
          <xdr:row>116</xdr:row>
          <xdr:rowOff>76200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115</xdr:row>
          <xdr:rowOff>76200</xdr:rowOff>
        </xdr:from>
        <xdr:to>
          <xdr:col>2</xdr:col>
          <xdr:colOff>695325</xdr:colOff>
          <xdr:row>116</xdr:row>
          <xdr:rowOff>95250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121</xdr:row>
      <xdr:rowOff>85725</xdr:rowOff>
    </xdr:from>
    <xdr:to>
      <xdr:col>4</xdr:col>
      <xdr:colOff>57150</xdr:colOff>
      <xdr:row>122</xdr:row>
      <xdr:rowOff>152400</xdr:rowOff>
    </xdr:to>
    <xdr:sp macro="" textlink="">
      <xdr:nvSpPr>
        <xdr:cNvPr id="126" name="Oval 125">
          <a:extLst>
            <a:ext uri="{FF2B5EF4-FFF2-40B4-BE49-F238E27FC236}">
              <a16:creationId xmlns:a16="http://schemas.microsoft.com/office/drawing/2014/main" id="{00000000-0008-0000-0100-00007E000000}"/>
            </a:ext>
          </a:extLst>
        </xdr:cNvPr>
        <xdr:cNvSpPr/>
      </xdr:nvSpPr>
      <xdr:spPr>
        <a:xfrm>
          <a:off x="4724400" y="160877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121</xdr:row>
          <xdr:rowOff>66675</xdr:rowOff>
        </xdr:from>
        <xdr:to>
          <xdr:col>8</xdr:col>
          <xdr:colOff>76200</xdr:colOff>
          <xdr:row>124</xdr:row>
          <xdr:rowOff>47625</xdr:rowOff>
        </xdr:to>
        <xdr:sp macro="" textlink="">
          <xdr:nvSpPr>
            <xdr:cNvPr id="1241" name="Group Box 217" descr="(3)"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122</xdr:row>
          <xdr:rowOff>66675</xdr:rowOff>
        </xdr:from>
        <xdr:to>
          <xdr:col>1</xdr:col>
          <xdr:colOff>133350</xdr:colOff>
          <xdr:row>123</xdr:row>
          <xdr:rowOff>76200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122</xdr:row>
          <xdr:rowOff>76200</xdr:rowOff>
        </xdr:from>
        <xdr:to>
          <xdr:col>2</xdr:col>
          <xdr:colOff>695325</xdr:colOff>
          <xdr:row>123</xdr:row>
          <xdr:rowOff>95250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126</xdr:row>
      <xdr:rowOff>85725</xdr:rowOff>
    </xdr:from>
    <xdr:to>
      <xdr:col>4</xdr:col>
      <xdr:colOff>57150</xdr:colOff>
      <xdr:row>127</xdr:row>
      <xdr:rowOff>152400</xdr:rowOff>
    </xdr:to>
    <xdr:sp macro="" textlink="">
      <xdr:nvSpPr>
        <xdr:cNvPr id="130" name="Oval 129">
          <a:extLst>
            <a:ext uri="{FF2B5EF4-FFF2-40B4-BE49-F238E27FC236}">
              <a16:creationId xmlns:a16="http://schemas.microsoft.com/office/drawing/2014/main" id="{00000000-0008-0000-0100-000082000000}"/>
            </a:ext>
          </a:extLst>
        </xdr:cNvPr>
        <xdr:cNvSpPr/>
      </xdr:nvSpPr>
      <xdr:spPr>
        <a:xfrm>
          <a:off x="4724400" y="224123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126</xdr:row>
          <xdr:rowOff>66675</xdr:rowOff>
        </xdr:from>
        <xdr:to>
          <xdr:col>8</xdr:col>
          <xdr:colOff>76200</xdr:colOff>
          <xdr:row>129</xdr:row>
          <xdr:rowOff>47625</xdr:rowOff>
        </xdr:to>
        <xdr:sp macro="" textlink="">
          <xdr:nvSpPr>
            <xdr:cNvPr id="1247" name="Group Box 223" descr="(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127</xdr:row>
          <xdr:rowOff>66675</xdr:rowOff>
        </xdr:from>
        <xdr:to>
          <xdr:col>1</xdr:col>
          <xdr:colOff>133350</xdr:colOff>
          <xdr:row>128</xdr:row>
          <xdr:rowOff>76200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127</xdr:row>
          <xdr:rowOff>76200</xdr:rowOff>
        </xdr:from>
        <xdr:to>
          <xdr:col>2</xdr:col>
          <xdr:colOff>695325</xdr:colOff>
          <xdr:row>128</xdr:row>
          <xdr:rowOff>95250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131</xdr:row>
      <xdr:rowOff>85725</xdr:rowOff>
    </xdr:from>
    <xdr:to>
      <xdr:col>4</xdr:col>
      <xdr:colOff>57150</xdr:colOff>
      <xdr:row>132</xdr:row>
      <xdr:rowOff>152400</xdr:rowOff>
    </xdr:to>
    <xdr:sp macro="" textlink="">
      <xdr:nvSpPr>
        <xdr:cNvPr id="134" name="Oval 133">
          <a:extLst>
            <a:ext uri="{FF2B5EF4-FFF2-40B4-BE49-F238E27FC236}">
              <a16:creationId xmlns:a16="http://schemas.microsoft.com/office/drawing/2014/main" id="{00000000-0008-0000-0100-000086000000}"/>
            </a:ext>
          </a:extLst>
        </xdr:cNvPr>
        <xdr:cNvSpPr/>
      </xdr:nvSpPr>
      <xdr:spPr>
        <a:xfrm>
          <a:off x="4724400" y="224123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131</xdr:row>
          <xdr:rowOff>66675</xdr:rowOff>
        </xdr:from>
        <xdr:to>
          <xdr:col>8</xdr:col>
          <xdr:colOff>76200</xdr:colOff>
          <xdr:row>134</xdr:row>
          <xdr:rowOff>47625</xdr:rowOff>
        </xdr:to>
        <xdr:sp macro="" textlink="">
          <xdr:nvSpPr>
            <xdr:cNvPr id="1250" name="Group Box 226" descr="(3)"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132</xdr:row>
          <xdr:rowOff>66675</xdr:rowOff>
        </xdr:from>
        <xdr:to>
          <xdr:col>1</xdr:col>
          <xdr:colOff>133350</xdr:colOff>
          <xdr:row>133</xdr:row>
          <xdr:rowOff>76200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132</xdr:row>
          <xdr:rowOff>76200</xdr:rowOff>
        </xdr:from>
        <xdr:to>
          <xdr:col>2</xdr:col>
          <xdr:colOff>695325</xdr:colOff>
          <xdr:row>133</xdr:row>
          <xdr:rowOff>95250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136</xdr:row>
      <xdr:rowOff>85725</xdr:rowOff>
    </xdr:from>
    <xdr:to>
      <xdr:col>4</xdr:col>
      <xdr:colOff>57150</xdr:colOff>
      <xdr:row>137</xdr:row>
      <xdr:rowOff>152400</xdr:rowOff>
    </xdr:to>
    <xdr:sp macro="" textlink="">
      <xdr:nvSpPr>
        <xdr:cNvPr id="138" name="Oval 137">
          <a:extLst>
            <a:ext uri="{FF2B5EF4-FFF2-40B4-BE49-F238E27FC236}">
              <a16:creationId xmlns:a16="http://schemas.microsoft.com/office/drawing/2014/main" id="{00000000-0008-0000-0100-00008A000000}"/>
            </a:ext>
          </a:extLst>
        </xdr:cNvPr>
        <xdr:cNvSpPr/>
      </xdr:nvSpPr>
      <xdr:spPr>
        <a:xfrm>
          <a:off x="4724400" y="224123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136</xdr:row>
          <xdr:rowOff>66675</xdr:rowOff>
        </xdr:from>
        <xdr:to>
          <xdr:col>8</xdr:col>
          <xdr:colOff>76200</xdr:colOff>
          <xdr:row>139</xdr:row>
          <xdr:rowOff>47625</xdr:rowOff>
        </xdr:to>
        <xdr:sp macro="" textlink="">
          <xdr:nvSpPr>
            <xdr:cNvPr id="1253" name="Group Box 229" descr="(3)"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137</xdr:row>
          <xdr:rowOff>66675</xdr:rowOff>
        </xdr:from>
        <xdr:to>
          <xdr:col>1</xdr:col>
          <xdr:colOff>133350</xdr:colOff>
          <xdr:row>138</xdr:row>
          <xdr:rowOff>76200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137</xdr:row>
          <xdr:rowOff>76200</xdr:rowOff>
        </xdr:from>
        <xdr:to>
          <xdr:col>2</xdr:col>
          <xdr:colOff>695325</xdr:colOff>
          <xdr:row>138</xdr:row>
          <xdr:rowOff>95250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141</xdr:row>
      <xdr:rowOff>85725</xdr:rowOff>
    </xdr:from>
    <xdr:to>
      <xdr:col>4</xdr:col>
      <xdr:colOff>57150</xdr:colOff>
      <xdr:row>142</xdr:row>
      <xdr:rowOff>152400</xdr:rowOff>
    </xdr:to>
    <xdr:sp macro="" textlink="">
      <xdr:nvSpPr>
        <xdr:cNvPr id="142" name="Oval 141">
          <a:extLst>
            <a:ext uri="{FF2B5EF4-FFF2-40B4-BE49-F238E27FC236}">
              <a16:creationId xmlns:a16="http://schemas.microsoft.com/office/drawing/2014/main" id="{00000000-0008-0000-0100-00008E000000}"/>
            </a:ext>
          </a:extLst>
        </xdr:cNvPr>
        <xdr:cNvSpPr/>
      </xdr:nvSpPr>
      <xdr:spPr>
        <a:xfrm>
          <a:off x="4724400" y="224123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141</xdr:row>
          <xdr:rowOff>66675</xdr:rowOff>
        </xdr:from>
        <xdr:to>
          <xdr:col>8</xdr:col>
          <xdr:colOff>76200</xdr:colOff>
          <xdr:row>144</xdr:row>
          <xdr:rowOff>47625</xdr:rowOff>
        </xdr:to>
        <xdr:sp macro="" textlink="">
          <xdr:nvSpPr>
            <xdr:cNvPr id="1256" name="Group Box 232" descr="(3)"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142</xdr:row>
          <xdr:rowOff>66675</xdr:rowOff>
        </xdr:from>
        <xdr:to>
          <xdr:col>1</xdr:col>
          <xdr:colOff>133350</xdr:colOff>
          <xdr:row>143</xdr:row>
          <xdr:rowOff>76200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142</xdr:row>
          <xdr:rowOff>76200</xdr:rowOff>
        </xdr:from>
        <xdr:to>
          <xdr:col>2</xdr:col>
          <xdr:colOff>695325</xdr:colOff>
          <xdr:row>143</xdr:row>
          <xdr:rowOff>95250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146</xdr:row>
      <xdr:rowOff>85725</xdr:rowOff>
    </xdr:from>
    <xdr:to>
      <xdr:col>4</xdr:col>
      <xdr:colOff>57150</xdr:colOff>
      <xdr:row>147</xdr:row>
      <xdr:rowOff>152400</xdr:rowOff>
    </xdr:to>
    <xdr:sp macro="" textlink="">
      <xdr:nvSpPr>
        <xdr:cNvPr id="146" name="Oval 145">
          <a:extLst>
            <a:ext uri="{FF2B5EF4-FFF2-40B4-BE49-F238E27FC236}">
              <a16:creationId xmlns:a16="http://schemas.microsoft.com/office/drawing/2014/main" id="{00000000-0008-0000-0100-000092000000}"/>
            </a:ext>
          </a:extLst>
        </xdr:cNvPr>
        <xdr:cNvSpPr/>
      </xdr:nvSpPr>
      <xdr:spPr>
        <a:xfrm>
          <a:off x="4724400" y="224123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146</xdr:row>
          <xdr:rowOff>66675</xdr:rowOff>
        </xdr:from>
        <xdr:to>
          <xdr:col>8</xdr:col>
          <xdr:colOff>76200</xdr:colOff>
          <xdr:row>149</xdr:row>
          <xdr:rowOff>47625</xdr:rowOff>
        </xdr:to>
        <xdr:sp macro="" textlink="">
          <xdr:nvSpPr>
            <xdr:cNvPr id="1259" name="Group Box 235" descr="(3)"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147</xdr:row>
          <xdr:rowOff>66675</xdr:rowOff>
        </xdr:from>
        <xdr:to>
          <xdr:col>1</xdr:col>
          <xdr:colOff>133350</xdr:colOff>
          <xdr:row>148</xdr:row>
          <xdr:rowOff>76200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147</xdr:row>
          <xdr:rowOff>76200</xdr:rowOff>
        </xdr:from>
        <xdr:to>
          <xdr:col>2</xdr:col>
          <xdr:colOff>695325</xdr:colOff>
          <xdr:row>148</xdr:row>
          <xdr:rowOff>95250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151</xdr:row>
      <xdr:rowOff>85725</xdr:rowOff>
    </xdr:from>
    <xdr:to>
      <xdr:col>4</xdr:col>
      <xdr:colOff>57150</xdr:colOff>
      <xdr:row>152</xdr:row>
      <xdr:rowOff>152400</xdr:rowOff>
    </xdr:to>
    <xdr:sp macro="" textlink="">
      <xdr:nvSpPr>
        <xdr:cNvPr id="150" name="Oval 149">
          <a:extLst>
            <a:ext uri="{FF2B5EF4-FFF2-40B4-BE49-F238E27FC236}">
              <a16:creationId xmlns:a16="http://schemas.microsoft.com/office/drawing/2014/main" id="{00000000-0008-0000-0100-000096000000}"/>
            </a:ext>
          </a:extLst>
        </xdr:cNvPr>
        <xdr:cNvSpPr/>
      </xdr:nvSpPr>
      <xdr:spPr>
        <a:xfrm>
          <a:off x="4724400" y="272224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151</xdr:row>
          <xdr:rowOff>66675</xdr:rowOff>
        </xdr:from>
        <xdr:to>
          <xdr:col>8</xdr:col>
          <xdr:colOff>76200</xdr:colOff>
          <xdr:row>154</xdr:row>
          <xdr:rowOff>47625</xdr:rowOff>
        </xdr:to>
        <xdr:sp macro="" textlink="">
          <xdr:nvSpPr>
            <xdr:cNvPr id="1262" name="Group Box 238" descr="(3)"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152</xdr:row>
          <xdr:rowOff>66675</xdr:rowOff>
        </xdr:from>
        <xdr:to>
          <xdr:col>1</xdr:col>
          <xdr:colOff>133350</xdr:colOff>
          <xdr:row>153</xdr:row>
          <xdr:rowOff>76200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152</xdr:row>
          <xdr:rowOff>76200</xdr:rowOff>
        </xdr:from>
        <xdr:to>
          <xdr:col>2</xdr:col>
          <xdr:colOff>695325</xdr:colOff>
          <xdr:row>153</xdr:row>
          <xdr:rowOff>95250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3</xdr:col>
      <xdr:colOff>923925</xdr:colOff>
      <xdr:row>157</xdr:row>
      <xdr:rowOff>85725</xdr:rowOff>
    </xdr:from>
    <xdr:to>
      <xdr:col>4</xdr:col>
      <xdr:colOff>57150</xdr:colOff>
      <xdr:row>158</xdr:row>
      <xdr:rowOff>152400</xdr:rowOff>
    </xdr:to>
    <xdr:sp macro="" textlink="">
      <xdr:nvSpPr>
        <xdr:cNvPr id="154" name="Oval 153">
          <a:extLst>
            <a:ext uri="{FF2B5EF4-FFF2-40B4-BE49-F238E27FC236}">
              <a16:creationId xmlns:a16="http://schemas.microsoft.com/office/drawing/2014/main" id="{00000000-0008-0000-0100-00009A000000}"/>
            </a:ext>
          </a:extLst>
        </xdr:cNvPr>
        <xdr:cNvSpPr/>
      </xdr:nvSpPr>
      <xdr:spPr>
        <a:xfrm>
          <a:off x="4724400" y="2016442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157</xdr:row>
          <xdr:rowOff>66675</xdr:rowOff>
        </xdr:from>
        <xdr:to>
          <xdr:col>8</xdr:col>
          <xdr:colOff>76200</xdr:colOff>
          <xdr:row>160</xdr:row>
          <xdr:rowOff>47625</xdr:rowOff>
        </xdr:to>
        <xdr:sp macro="" textlink="">
          <xdr:nvSpPr>
            <xdr:cNvPr id="1265" name="Group Box 241" descr="(3)"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158</xdr:row>
          <xdr:rowOff>66675</xdr:rowOff>
        </xdr:from>
        <xdr:to>
          <xdr:col>1</xdr:col>
          <xdr:colOff>133350</xdr:colOff>
          <xdr:row>159</xdr:row>
          <xdr:rowOff>76200</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158</xdr:row>
          <xdr:rowOff>76200</xdr:rowOff>
        </xdr:from>
        <xdr:to>
          <xdr:col>2</xdr:col>
          <xdr:colOff>552450</xdr:colOff>
          <xdr:row>159</xdr:row>
          <xdr:rowOff>95250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158</xdr:row>
          <xdr:rowOff>76200</xdr:rowOff>
        </xdr:from>
        <xdr:to>
          <xdr:col>3</xdr:col>
          <xdr:colOff>647700</xdr:colOff>
          <xdr:row>159</xdr:row>
          <xdr:rowOff>95250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Don't Know</a:t>
              </a:r>
            </a:p>
          </xdr:txBody>
        </xdr:sp>
        <xdr:clientData/>
      </xdr:twoCellAnchor>
    </mc:Choice>
    <mc:Fallback/>
  </mc:AlternateContent>
  <xdr:twoCellAnchor>
    <xdr:from>
      <xdr:col>3</xdr:col>
      <xdr:colOff>923925</xdr:colOff>
      <xdr:row>162</xdr:row>
      <xdr:rowOff>85725</xdr:rowOff>
    </xdr:from>
    <xdr:to>
      <xdr:col>4</xdr:col>
      <xdr:colOff>57150</xdr:colOff>
      <xdr:row>163</xdr:row>
      <xdr:rowOff>152400</xdr:rowOff>
    </xdr:to>
    <xdr:sp macro="" textlink="">
      <xdr:nvSpPr>
        <xdr:cNvPr id="159" name="Oval 158">
          <a:extLst>
            <a:ext uri="{FF2B5EF4-FFF2-40B4-BE49-F238E27FC236}">
              <a16:creationId xmlns:a16="http://schemas.microsoft.com/office/drawing/2014/main" id="{00000000-0008-0000-0100-00009F000000}"/>
            </a:ext>
          </a:extLst>
        </xdr:cNvPr>
        <xdr:cNvSpPr/>
      </xdr:nvSpPr>
      <xdr:spPr>
        <a:xfrm>
          <a:off x="4724400" y="172783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162</xdr:row>
          <xdr:rowOff>66675</xdr:rowOff>
        </xdr:from>
        <xdr:to>
          <xdr:col>8</xdr:col>
          <xdr:colOff>76200</xdr:colOff>
          <xdr:row>165</xdr:row>
          <xdr:rowOff>47625</xdr:rowOff>
        </xdr:to>
        <xdr:sp macro="" textlink="">
          <xdr:nvSpPr>
            <xdr:cNvPr id="1269" name="Group Box 245" descr="(3)"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163</xdr:row>
          <xdr:rowOff>57150</xdr:rowOff>
        </xdr:from>
        <xdr:to>
          <xdr:col>0</xdr:col>
          <xdr:colOff>1247775</xdr:colOff>
          <xdr:row>164</xdr:row>
          <xdr:rowOff>66675</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Within 10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163</xdr:row>
          <xdr:rowOff>57150</xdr:rowOff>
        </xdr:from>
        <xdr:to>
          <xdr:col>1</xdr:col>
          <xdr:colOff>1219200</xdr:colOff>
          <xdr:row>164</xdr:row>
          <xdr:rowOff>76200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Within 20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163</xdr:row>
          <xdr:rowOff>57150</xdr:rowOff>
        </xdr:from>
        <xdr:to>
          <xdr:col>3</xdr:col>
          <xdr:colOff>28575</xdr:colOff>
          <xdr:row>164</xdr:row>
          <xdr:rowOff>76200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20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163</xdr:row>
          <xdr:rowOff>57150</xdr:rowOff>
        </xdr:from>
        <xdr:to>
          <xdr:col>4</xdr:col>
          <xdr:colOff>180975</xdr:colOff>
          <xdr:row>164</xdr:row>
          <xdr:rowOff>85725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twoCellAnchor>
    <xdr:from>
      <xdr:col>3</xdr:col>
      <xdr:colOff>923925</xdr:colOff>
      <xdr:row>169</xdr:row>
      <xdr:rowOff>85725</xdr:rowOff>
    </xdr:from>
    <xdr:to>
      <xdr:col>4</xdr:col>
      <xdr:colOff>57150</xdr:colOff>
      <xdr:row>170</xdr:row>
      <xdr:rowOff>152400</xdr:rowOff>
    </xdr:to>
    <xdr:sp macro="" textlink="">
      <xdr:nvSpPr>
        <xdr:cNvPr id="165" name="Oval 164">
          <a:extLst>
            <a:ext uri="{FF2B5EF4-FFF2-40B4-BE49-F238E27FC236}">
              <a16:creationId xmlns:a16="http://schemas.microsoft.com/office/drawing/2014/main" id="{00000000-0008-0000-0100-0000A5000000}"/>
            </a:ext>
          </a:extLst>
        </xdr:cNvPr>
        <xdr:cNvSpPr/>
      </xdr:nvSpPr>
      <xdr:spPr>
        <a:xfrm>
          <a:off x="4724400" y="172783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169</xdr:row>
          <xdr:rowOff>66675</xdr:rowOff>
        </xdr:from>
        <xdr:to>
          <xdr:col>8</xdr:col>
          <xdr:colOff>76200</xdr:colOff>
          <xdr:row>172</xdr:row>
          <xdr:rowOff>47625</xdr:rowOff>
        </xdr:to>
        <xdr:sp macro="" textlink="">
          <xdr:nvSpPr>
            <xdr:cNvPr id="1276" name="Group Box 252" descr="(3)"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170</xdr:row>
          <xdr:rowOff>57150</xdr:rowOff>
        </xdr:from>
        <xdr:to>
          <xdr:col>1</xdr:col>
          <xdr:colOff>66675</xdr:colOff>
          <xdr:row>171</xdr:row>
          <xdr:rowOff>66675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Fewer than 10 feet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170</xdr:row>
          <xdr:rowOff>57150</xdr:rowOff>
        </xdr:from>
        <xdr:to>
          <xdr:col>2</xdr:col>
          <xdr:colOff>266700</xdr:colOff>
          <xdr:row>171</xdr:row>
          <xdr:rowOff>76200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10 - 50 feet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170</xdr:row>
          <xdr:rowOff>57150</xdr:rowOff>
        </xdr:from>
        <xdr:to>
          <xdr:col>2</xdr:col>
          <xdr:colOff>1181100</xdr:colOff>
          <xdr:row>171</xdr:row>
          <xdr:rowOff>76200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50 - 100 feet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170</xdr:row>
          <xdr:rowOff>57150</xdr:rowOff>
        </xdr:from>
        <xdr:to>
          <xdr:col>3</xdr:col>
          <xdr:colOff>828675</xdr:colOff>
          <xdr:row>171</xdr:row>
          <xdr:rowOff>76200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100 feet</a:t>
              </a:r>
            </a:p>
          </xdr:txBody>
        </xdr:sp>
        <xdr:clientData/>
      </xdr:twoCellAnchor>
    </mc:Choice>
    <mc:Fallback/>
  </mc:AlternateContent>
  <xdr:twoCellAnchor>
    <xdr:from>
      <xdr:col>3</xdr:col>
      <xdr:colOff>923925</xdr:colOff>
      <xdr:row>177</xdr:row>
      <xdr:rowOff>85725</xdr:rowOff>
    </xdr:from>
    <xdr:to>
      <xdr:col>4</xdr:col>
      <xdr:colOff>57150</xdr:colOff>
      <xdr:row>178</xdr:row>
      <xdr:rowOff>152400</xdr:rowOff>
    </xdr:to>
    <xdr:sp macro="" textlink="">
      <xdr:nvSpPr>
        <xdr:cNvPr id="171" name="Oval 170">
          <a:extLst>
            <a:ext uri="{FF2B5EF4-FFF2-40B4-BE49-F238E27FC236}">
              <a16:creationId xmlns:a16="http://schemas.microsoft.com/office/drawing/2014/main" id="{00000000-0008-0000-0100-0000AB000000}"/>
            </a:ext>
          </a:extLst>
        </xdr:cNvPr>
        <xdr:cNvSpPr/>
      </xdr:nvSpPr>
      <xdr:spPr>
        <a:xfrm>
          <a:off x="4724400" y="2818447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177</xdr:row>
          <xdr:rowOff>66675</xdr:rowOff>
        </xdr:from>
        <xdr:to>
          <xdr:col>8</xdr:col>
          <xdr:colOff>76200</xdr:colOff>
          <xdr:row>180</xdr:row>
          <xdr:rowOff>47625</xdr:rowOff>
        </xdr:to>
        <xdr:sp macro="" textlink="">
          <xdr:nvSpPr>
            <xdr:cNvPr id="1281" name="Group Box 257" descr="(3)"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178</xdr:row>
          <xdr:rowOff>66675</xdr:rowOff>
        </xdr:from>
        <xdr:to>
          <xdr:col>1</xdr:col>
          <xdr:colOff>133350</xdr:colOff>
          <xdr:row>179</xdr:row>
          <xdr:rowOff>76200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 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178</xdr:row>
          <xdr:rowOff>76200</xdr:rowOff>
        </xdr:from>
        <xdr:to>
          <xdr:col>2</xdr:col>
          <xdr:colOff>695325</xdr:colOff>
          <xdr:row>179</xdr:row>
          <xdr:rowOff>95250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 Level 1</a:t>
              </a:r>
            </a:p>
          </xdr:txBody>
        </xdr:sp>
        <xdr:clientData/>
      </xdr:twoCellAnchor>
    </mc:Choice>
    <mc:Fallback/>
  </mc:AlternateContent>
  <xdr:twoCellAnchor>
    <xdr:from>
      <xdr:col>3</xdr:col>
      <xdr:colOff>923925</xdr:colOff>
      <xdr:row>182</xdr:row>
      <xdr:rowOff>85725</xdr:rowOff>
    </xdr:from>
    <xdr:to>
      <xdr:col>4</xdr:col>
      <xdr:colOff>57150</xdr:colOff>
      <xdr:row>183</xdr:row>
      <xdr:rowOff>152400</xdr:rowOff>
    </xdr:to>
    <xdr:sp macro="" textlink="">
      <xdr:nvSpPr>
        <xdr:cNvPr id="175" name="Oval 174">
          <a:extLst>
            <a:ext uri="{FF2B5EF4-FFF2-40B4-BE49-F238E27FC236}">
              <a16:creationId xmlns:a16="http://schemas.microsoft.com/office/drawing/2014/main" id="{00000000-0008-0000-0100-0000AF000000}"/>
            </a:ext>
          </a:extLst>
        </xdr:cNvPr>
        <xdr:cNvSpPr/>
      </xdr:nvSpPr>
      <xdr:spPr>
        <a:xfrm>
          <a:off x="4724400" y="34080450"/>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182</xdr:row>
          <xdr:rowOff>66675</xdr:rowOff>
        </xdr:from>
        <xdr:to>
          <xdr:col>8</xdr:col>
          <xdr:colOff>76200</xdr:colOff>
          <xdr:row>185</xdr:row>
          <xdr:rowOff>47625</xdr:rowOff>
        </xdr:to>
        <xdr:sp macro="" textlink="">
          <xdr:nvSpPr>
            <xdr:cNvPr id="1284" name="Group Box 260" descr="(3)"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183</xdr:row>
          <xdr:rowOff>66675</xdr:rowOff>
        </xdr:from>
        <xdr:to>
          <xdr:col>1</xdr:col>
          <xdr:colOff>752475</xdr:colOff>
          <xdr:row>184</xdr:row>
          <xdr:rowOff>95250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Mounted on an Existing 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183</xdr:row>
          <xdr:rowOff>76200</xdr:rowOff>
        </xdr:from>
        <xdr:to>
          <xdr:col>2</xdr:col>
          <xdr:colOff>1114425</xdr:colOff>
          <xdr:row>184</xdr:row>
          <xdr:rowOff>95250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Stand-alone Pedestal</a:t>
              </a:r>
            </a:p>
          </xdr:txBody>
        </xdr:sp>
        <xdr:clientData/>
      </xdr:twoCellAnchor>
    </mc:Choice>
    <mc:Fallback/>
  </mc:AlternateContent>
  <xdr:twoCellAnchor>
    <xdr:from>
      <xdr:col>3</xdr:col>
      <xdr:colOff>923925</xdr:colOff>
      <xdr:row>187</xdr:row>
      <xdr:rowOff>85725</xdr:rowOff>
    </xdr:from>
    <xdr:to>
      <xdr:col>4</xdr:col>
      <xdr:colOff>57150</xdr:colOff>
      <xdr:row>188</xdr:row>
      <xdr:rowOff>152400</xdr:rowOff>
    </xdr:to>
    <xdr:sp macro="" textlink="">
      <xdr:nvSpPr>
        <xdr:cNvPr id="179" name="Oval 178">
          <a:extLst>
            <a:ext uri="{FF2B5EF4-FFF2-40B4-BE49-F238E27FC236}">
              <a16:creationId xmlns:a16="http://schemas.microsoft.com/office/drawing/2014/main" id="{00000000-0008-0000-0100-0000B3000000}"/>
            </a:ext>
          </a:extLst>
        </xdr:cNvPr>
        <xdr:cNvSpPr/>
      </xdr:nvSpPr>
      <xdr:spPr>
        <a:xfrm>
          <a:off x="4724400" y="35042475"/>
          <a:ext cx="400050" cy="247650"/>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1100" i="1"/>
            <a:t>i</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187</xdr:row>
          <xdr:rowOff>66675</xdr:rowOff>
        </xdr:from>
        <xdr:to>
          <xdr:col>8</xdr:col>
          <xdr:colOff>76200</xdr:colOff>
          <xdr:row>191</xdr:row>
          <xdr:rowOff>76200</xdr:rowOff>
        </xdr:to>
        <xdr:sp macro="" textlink="">
          <xdr:nvSpPr>
            <xdr:cNvPr id="1287" name="Group Box 263" descr="(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188</xdr:row>
          <xdr:rowOff>66675</xdr:rowOff>
        </xdr:from>
        <xdr:to>
          <xdr:col>1</xdr:col>
          <xdr:colOff>752475</xdr:colOff>
          <xdr:row>189</xdr:row>
          <xdr:rowOff>95250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Networked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188</xdr:row>
          <xdr:rowOff>76200</xdr:rowOff>
        </xdr:from>
        <xdr:to>
          <xdr:col>2</xdr:col>
          <xdr:colOff>1114425</xdr:colOff>
          <xdr:row>189</xdr:row>
          <xdr:rowOff>95250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Non-networked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49</xdr:row>
          <xdr:rowOff>38100</xdr:rowOff>
        </xdr:from>
        <xdr:to>
          <xdr:col>1</xdr:col>
          <xdr:colOff>323850</xdr:colOff>
          <xdr:row>50</xdr:row>
          <xdr:rowOff>85725</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Retail Outlet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49</xdr:row>
          <xdr:rowOff>28575</xdr:rowOff>
        </xdr:from>
        <xdr:to>
          <xdr:col>2</xdr:col>
          <xdr:colOff>447675</xdr:colOff>
          <xdr:row>50</xdr:row>
          <xdr:rowOff>76200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Entertainment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49</xdr:row>
          <xdr:rowOff>9525</xdr:rowOff>
        </xdr:from>
        <xdr:to>
          <xdr:col>3</xdr:col>
          <xdr:colOff>695325</xdr:colOff>
          <xdr:row>50</xdr:row>
          <xdr:rowOff>57150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Restaurant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49</xdr:row>
          <xdr:rowOff>0</xdr:rowOff>
        </xdr:from>
        <xdr:to>
          <xdr:col>4</xdr:col>
          <xdr:colOff>619125</xdr:colOff>
          <xdr:row>50</xdr:row>
          <xdr:rowOff>47625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85</xdr:row>
          <xdr:rowOff>19050</xdr:rowOff>
        </xdr:from>
        <xdr:to>
          <xdr:col>3</xdr:col>
          <xdr:colOff>390525</xdr:colOff>
          <xdr:row>86</xdr:row>
          <xdr:rowOff>9525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Fee to access the parking lot AND to use the charging station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85</xdr:row>
          <xdr:rowOff>0</xdr:rowOff>
        </xdr:from>
        <xdr:to>
          <xdr:col>4</xdr:col>
          <xdr:colOff>180975</xdr:colOff>
          <xdr:row>86</xdr:row>
          <xdr:rowOff>28575</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fees for access or use</a:t>
              </a:r>
            </a:p>
          </xdr:txBody>
        </xdr:sp>
        <xdr:clientData/>
      </xdr:twoCellAnchor>
    </mc:Choice>
    <mc:Fallback/>
  </mc:AlternateContent>
  <xdr:twoCellAnchor>
    <xdr:from>
      <xdr:col>3</xdr:col>
      <xdr:colOff>266700</xdr:colOff>
      <xdr:row>0</xdr:row>
      <xdr:rowOff>47625</xdr:rowOff>
    </xdr:from>
    <xdr:to>
      <xdr:col>6</xdr:col>
      <xdr:colOff>904875</xdr:colOff>
      <xdr:row>1</xdr:row>
      <xdr:rowOff>114300</xdr:rowOff>
    </xdr:to>
    <xdr:sp macro="" textlink="">
      <xdr:nvSpPr>
        <xdr:cNvPr id="188" name="TextBox 187">
          <a:extLst>
            <a:ext uri="{FF2B5EF4-FFF2-40B4-BE49-F238E27FC236}">
              <a16:creationId xmlns:a16="http://schemas.microsoft.com/office/drawing/2014/main" id="{00000000-0008-0000-0100-0000BC000000}"/>
            </a:ext>
          </a:extLst>
        </xdr:cNvPr>
        <xdr:cNvSpPr txBox="1"/>
      </xdr:nvSpPr>
      <xdr:spPr>
        <a:xfrm>
          <a:off x="4067175" y="47625"/>
          <a:ext cx="47434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b="1">
              <a:latin typeface="+mj-lt"/>
            </a:rPr>
            <a:t>Components Contributing to the Overall Site Suitability Score</a:t>
          </a:r>
        </a:p>
      </xdr:txBody>
    </xdr:sp>
    <xdr:clientData/>
  </xdr:twoCellAnchor>
  <xdr:twoCellAnchor>
    <xdr:from>
      <xdr:col>1</xdr:col>
      <xdr:colOff>1028700</xdr:colOff>
      <xdr:row>0</xdr:row>
      <xdr:rowOff>19050</xdr:rowOff>
    </xdr:from>
    <xdr:to>
      <xdr:col>1</xdr:col>
      <xdr:colOff>1028700</xdr:colOff>
      <xdr:row>10</xdr:row>
      <xdr:rowOff>9525</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2295525" y="19050"/>
          <a:ext cx="0" cy="1800225"/>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1076324</xdr:colOff>
      <xdr:row>2</xdr:row>
      <xdr:rowOff>0</xdr:rowOff>
    </xdr:from>
    <xdr:to>
      <xdr:col>3</xdr:col>
      <xdr:colOff>666750</xdr:colOff>
      <xdr:row>9</xdr:row>
      <xdr:rowOff>173421</xdr:rowOff>
    </xdr:to>
    <xdr:graphicFrame macro="">
      <xdr:nvGraphicFramePr>
        <xdr:cNvPr id="191" name="Chart 190">
          <a:extLst>
            <a:ext uri="{FF2B5EF4-FFF2-40B4-BE49-F238E27FC236}">
              <a16:creationId xmlns:a16="http://schemas.microsoft.com/office/drawing/2014/main" id="{00000000-0008-0000-0100-0000B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762000</xdr:colOff>
      <xdr:row>1</xdr:row>
      <xdr:rowOff>142875</xdr:rowOff>
    </xdr:from>
    <xdr:to>
      <xdr:col>3</xdr:col>
      <xdr:colOff>342900</xdr:colOff>
      <xdr:row>3</xdr:row>
      <xdr:rowOff>17394</xdr:rowOff>
    </xdr:to>
    <xdr:sp macro="" textlink="">
      <xdr:nvSpPr>
        <xdr:cNvPr id="192" name="TextBox 191">
          <a:extLst>
            <a:ext uri="{FF2B5EF4-FFF2-40B4-BE49-F238E27FC236}">
              <a16:creationId xmlns:a16="http://schemas.microsoft.com/office/drawing/2014/main" id="{00000000-0008-0000-0100-0000C0000000}"/>
            </a:ext>
          </a:extLst>
        </xdr:cNvPr>
        <xdr:cNvSpPr txBox="1"/>
      </xdr:nvSpPr>
      <xdr:spPr>
        <a:xfrm>
          <a:off x="2028825" y="323850"/>
          <a:ext cx="2114550" cy="236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j-lt"/>
            </a:rPr>
            <a:t>General Site Suitability</a:t>
          </a:r>
        </a:p>
      </xdr:txBody>
    </xdr:sp>
    <xdr:clientData/>
  </xdr:twoCellAnchor>
  <mc:AlternateContent xmlns:mc="http://schemas.openxmlformats.org/markup-compatibility/2006">
    <mc:Choice xmlns:a14="http://schemas.microsoft.com/office/drawing/2010/main" Requires="a14">
      <xdr:twoCellAnchor editAs="oneCell">
        <xdr:from>
          <xdr:col>1</xdr:col>
          <xdr:colOff>542925</xdr:colOff>
          <xdr:row>40</xdr:row>
          <xdr:rowOff>161925</xdr:rowOff>
        </xdr:from>
        <xdr:to>
          <xdr:col>2</xdr:col>
          <xdr:colOff>266700</xdr:colOff>
          <xdr:row>41</xdr:row>
          <xdr:rowOff>180975</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40</xdr:row>
          <xdr:rowOff>161925</xdr:rowOff>
        </xdr:from>
        <xdr:to>
          <xdr:col>3</xdr:col>
          <xdr:colOff>219075</xdr:colOff>
          <xdr:row>41</xdr:row>
          <xdr:rowOff>180975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0.19933</cdr:x>
      <cdr:y>0.22414</cdr:y>
    </cdr:from>
    <cdr:to>
      <cdr:x>0.61481</cdr:x>
      <cdr:y>0.91379</cdr:y>
    </cdr:to>
    <cdr:sp macro="" textlink="">
      <cdr:nvSpPr>
        <cdr:cNvPr id="2" name="Rectangle 1"/>
        <cdr:cNvSpPr/>
      </cdr:nvSpPr>
      <cdr:spPr>
        <a:xfrm xmlns:a="http://schemas.openxmlformats.org/drawingml/2006/main">
          <a:off x="512626" y="403502"/>
          <a:ext cx="1068523" cy="1241526"/>
        </a:xfrm>
        <a:prstGeom xmlns:a="http://schemas.openxmlformats.org/drawingml/2006/main" prst="rect">
          <a:avLst/>
        </a:prstGeom>
        <a:noFill xmlns:a="http://schemas.openxmlformats.org/drawingml/2006/main"/>
        <a:ln xmlns:a="http://schemas.openxmlformats.org/drawingml/2006/main">
          <a:solidFill>
            <a:schemeClr val="tx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0.57039</cdr:x>
      <cdr:y>0.22414</cdr:y>
    </cdr:from>
    <cdr:to>
      <cdr:x>0.62216</cdr:x>
      <cdr:y>0.91261</cdr:y>
    </cdr:to>
    <cdr:sp macro="" textlink="">
      <cdr:nvSpPr>
        <cdr:cNvPr id="3" name="Rectangle 2"/>
        <cdr:cNvSpPr/>
      </cdr:nvSpPr>
      <cdr:spPr>
        <a:xfrm xmlns:a="http://schemas.openxmlformats.org/drawingml/2006/main">
          <a:off x="1466898" y="403502"/>
          <a:ext cx="133139" cy="1239401"/>
        </a:xfrm>
        <a:prstGeom xmlns:a="http://schemas.openxmlformats.org/drawingml/2006/main" prst="rect">
          <a:avLst/>
        </a:prstGeom>
        <a:solidFill xmlns:a="http://schemas.openxmlformats.org/drawingml/2006/main">
          <a:schemeClr val="tx2">
            <a:lumMod val="50000"/>
          </a:schemeClr>
        </a:solidFill>
        <a:ln xmlns:a="http://schemas.openxmlformats.org/drawingml/2006/main">
          <a:solidFill>
            <a:schemeClr val="tx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0.00908</cdr:x>
      <cdr:y>0.14718</cdr:y>
    </cdr:from>
    <cdr:to>
      <cdr:x>0.2159</cdr:x>
      <cdr:y>0.33801</cdr:y>
    </cdr:to>
    <cdr:sp macro="" textlink="">
      <cdr:nvSpPr>
        <cdr:cNvPr id="4" name="TextBox 3"/>
        <cdr:cNvSpPr txBox="1"/>
      </cdr:nvSpPr>
      <cdr:spPr>
        <a:xfrm xmlns:a="http://schemas.openxmlformats.org/drawingml/2006/main">
          <a:off x="22991" y="220388"/>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300" b="1">
              <a:latin typeface="+mj-lt"/>
            </a:rPr>
            <a:t>Good</a:t>
          </a:r>
        </a:p>
      </cdr:txBody>
    </cdr:sp>
  </cdr:relSizeAnchor>
  <cdr:relSizeAnchor xmlns:cdr="http://schemas.openxmlformats.org/drawingml/2006/chartDrawing">
    <cdr:from>
      <cdr:x>0.00908</cdr:x>
      <cdr:y>0.80917</cdr:y>
    </cdr:from>
    <cdr:to>
      <cdr:x>0.2159</cdr:x>
      <cdr:y>1</cdr:y>
    </cdr:to>
    <cdr:sp macro="" textlink="">
      <cdr:nvSpPr>
        <cdr:cNvPr id="5" name="TextBox 4"/>
        <cdr:cNvSpPr txBox="1"/>
      </cdr:nvSpPr>
      <cdr:spPr>
        <a:xfrm xmlns:a="http://schemas.openxmlformats.org/drawingml/2006/main">
          <a:off x="22991" y="1258613"/>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300" b="1">
              <a:latin typeface="+mj-lt"/>
            </a:rPr>
            <a:t>Poor</a:t>
          </a:r>
        </a:p>
      </cdr:txBody>
    </cdr:sp>
  </cdr:relSizeAnchor>
  <cdr:relSizeAnchor xmlns:cdr="http://schemas.openxmlformats.org/drawingml/2006/chartDrawing">
    <cdr:from>
      <cdr:x>0.00908</cdr:x>
      <cdr:y>0.46567</cdr:y>
    </cdr:from>
    <cdr:to>
      <cdr:x>0.2159</cdr:x>
      <cdr:y>0.6565</cdr:y>
    </cdr:to>
    <cdr:sp macro="" textlink="">
      <cdr:nvSpPr>
        <cdr:cNvPr id="6" name="TextBox 5"/>
        <cdr:cNvSpPr txBox="1"/>
      </cdr:nvSpPr>
      <cdr:spPr>
        <a:xfrm xmlns:a="http://schemas.openxmlformats.org/drawingml/2006/main">
          <a:off x="22991" y="697295"/>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300" b="1">
              <a:latin typeface="+mj-lt"/>
            </a:rPr>
            <a:t>Fair</a:t>
          </a:r>
        </a:p>
      </cdr:txBody>
    </cdr:sp>
  </cdr:relSizeAnchor>
</c:userShapes>
</file>

<file path=xl/drawings/drawing4.xml><?xml version="1.0" encoding="utf-8"?>
<c:userShapes xmlns:c="http://schemas.openxmlformats.org/drawingml/2006/chart">
  <cdr:relSizeAnchor xmlns:cdr="http://schemas.openxmlformats.org/drawingml/2006/chartDrawing">
    <cdr:from>
      <cdr:x>0.3911</cdr:x>
      <cdr:y>0.21386</cdr:y>
    </cdr:from>
    <cdr:to>
      <cdr:x>0.67068</cdr:x>
      <cdr:y>0.83528</cdr:y>
    </cdr:to>
    <cdr:sp macro="" textlink="">
      <cdr:nvSpPr>
        <cdr:cNvPr id="2" name="Rectangle 1"/>
        <cdr:cNvSpPr/>
      </cdr:nvSpPr>
      <cdr:spPr>
        <a:xfrm xmlns:a="http://schemas.openxmlformats.org/drawingml/2006/main">
          <a:off x="793473" y="344249"/>
          <a:ext cx="567219" cy="1000315"/>
        </a:xfrm>
        <a:prstGeom xmlns:a="http://schemas.openxmlformats.org/drawingml/2006/main" prst="rect">
          <a:avLst/>
        </a:prstGeom>
        <a:noFill xmlns:a="http://schemas.openxmlformats.org/drawingml/2006/main"/>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0.62739</cdr:x>
      <cdr:y>0.2134</cdr:y>
    </cdr:from>
    <cdr:to>
      <cdr:x>0.68028</cdr:x>
      <cdr:y>0.83528</cdr:y>
    </cdr:to>
    <cdr:sp macro="" textlink="">
      <cdr:nvSpPr>
        <cdr:cNvPr id="3" name="Rectangle 2"/>
        <cdr:cNvSpPr/>
      </cdr:nvSpPr>
      <cdr:spPr>
        <a:xfrm xmlns:a="http://schemas.openxmlformats.org/drawingml/2006/main">
          <a:off x="1272866" y="343508"/>
          <a:ext cx="107305" cy="1001056"/>
        </a:xfrm>
        <a:prstGeom xmlns:a="http://schemas.openxmlformats.org/drawingml/2006/main" prst="rect">
          <a:avLst/>
        </a:prstGeom>
        <a:solidFill xmlns:a="http://schemas.openxmlformats.org/drawingml/2006/main">
          <a:schemeClr val="accent3">
            <a:lumMod val="50000"/>
          </a:schemeClr>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0.20775</cdr:x>
      <cdr:y>0.11794</cdr:y>
    </cdr:from>
    <cdr:to>
      <cdr:x>0.41457</cdr:x>
      <cdr:y>0.41878</cdr:y>
    </cdr:to>
    <cdr:sp macro="" textlink="">
      <cdr:nvSpPr>
        <cdr:cNvPr id="4" name="TextBox 3"/>
        <cdr:cNvSpPr txBox="1"/>
      </cdr:nvSpPr>
      <cdr:spPr>
        <a:xfrm xmlns:a="http://schemas.openxmlformats.org/drawingml/2006/main">
          <a:off x="482826" y="189849"/>
          <a:ext cx="480671" cy="484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Better </a:t>
          </a:r>
        </a:p>
        <a:p xmlns:a="http://schemas.openxmlformats.org/drawingml/2006/main">
          <a:pPr algn="r"/>
          <a:r>
            <a:rPr lang="en-US" sz="1100" b="1">
              <a:latin typeface="+mj-lt"/>
            </a:rPr>
            <a:t>(low</a:t>
          </a:r>
          <a:r>
            <a:rPr lang="en-US" sz="1100" b="1" baseline="0">
              <a:latin typeface="+mj-lt"/>
            </a:rPr>
            <a:t> cost)</a:t>
          </a:r>
          <a:endParaRPr lang="en-US" sz="1100" b="1">
            <a:latin typeface="+mj-lt"/>
          </a:endParaRPr>
        </a:p>
      </cdr:txBody>
    </cdr:sp>
  </cdr:relSizeAnchor>
  <cdr:relSizeAnchor xmlns:cdr="http://schemas.openxmlformats.org/drawingml/2006/chartDrawing">
    <cdr:from>
      <cdr:x>0.15608</cdr:x>
      <cdr:y>0.69212</cdr:y>
    </cdr:from>
    <cdr:to>
      <cdr:x>0.40887</cdr:x>
      <cdr:y>0.9542</cdr:y>
    </cdr:to>
    <cdr:sp macro="" textlink="">
      <cdr:nvSpPr>
        <cdr:cNvPr id="5" name="TextBox 4"/>
        <cdr:cNvSpPr txBox="1"/>
      </cdr:nvSpPr>
      <cdr:spPr>
        <a:xfrm xmlns:a="http://schemas.openxmlformats.org/drawingml/2006/main">
          <a:off x="362752" y="1114118"/>
          <a:ext cx="587509" cy="4218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Worse</a:t>
          </a:r>
        </a:p>
        <a:p xmlns:a="http://schemas.openxmlformats.org/drawingml/2006/main">
          <a:pPr algn="r"/>
          <a:r>
            <a:rPr lang="en-US" sz="1100" b="1">
              <a:latin typeface="+mj-lt"/>
            </a:rPr>
            <a:t>(high cost)</a:t>
          </a:r>
        </a:p>
      </cdr:txBody>
    </cdr:sp>
  </cdr:relSizeAnchor>
  <cdr:relSizeAnchor xmlns:cdr="http://schemas.openxmlformats.org/drawingml/2006/chartDrawing">
    <cdr:from>
      <cdr:x>0.19135</cdr:x>
      <cdr:y>0.43676</cdr:y>
    </cdr:from>
    <cdr:to>
      <cdr:x>0.39817</cdr:x>
      <cdr:y>0.62759</cdr:y>
    </cdr:to>
    <cdr:sp macro="" textlink="">
      <cdr:nvSpPr>
        <cdr:cNvPr id="6" name="TextBox 5"/>
        <cdr:cNvSpPr txBox="1"/>
      </cdr:nvSpPr>
      <cdr:spPr>
        <a:xfrm xmlns:a="http://schemas.openxmlformats.org/drawingml/2006/main">
          <a:off x="444726" y="703068"/>
          <a:ext cx="480671" cy="3071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Average</a:t>
          </a:r>
        </a:p>
      </cdr:txBody>
    </cdr:sp>
  </cdr:relSizeAnchor>
</c:userShapes>
</file>

<file path=xl/drawings/drawing5.xml><?xml version="1.0" encoding="utf-8"?>
<c:userShapes xmlns:c="http://schemas.openxmlformats.org/drawingml/2006/chart">
  <cdr:relSizeAnchor xmlns:cdr="http://schemas.openxmlformats.org/drawingml/2006/chartDrawing">
    <cdr:from>
      <cdr:x>0.19933</cdr:x>
      <cdr:y>0.22414</cdr:y>
    </cdr:from>
    <cdr:to>
      <cdr:x>0.47891</cdr:x>
      <cdr:y>0.91379</cdr:y>
    </cdr:to>
    <cdr:sp macro="" textlink="">
      <cdr:nvSpPr>
        <cdr:cNvPr id="2" name="Rectangle 1"/>
        <cdr:cNvSpPr/>
      </cdr:nvSpPr>
      <cdr:spPr>
        <a:xfrm xmlns:a="http://schemas.openxmlformats.org/drawingml/2006/main">
          <a:off x="505810" y="341586"/>
          <a:ext cx="709448" cy="1051034"/>
        </a:xfrm>
        <a:prstGeom xmlns:a="http://schemas.openxmlformats.org/drawingml/2006/main" prst="rect">
          <a:avLst/>
        </a:prstGeom>
        <a:noFill xmlns:a="http://schemas.openxmlformats.org/drawingml/2006/main"/>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0.45354</cdr:x>
      <cdr:y>0.22414</cdr:y>
    </cdr:from>
    <cdr:to>
      <cdr:x>0.50531</cdr:x>
      <cdr:y>0.91259</cdr:y>
    </cdr:to>
    <cdr:sp macro="" textlink="">
      <cdr:nvSpPr>
        <cdr:cNvPr id="3" name="Rectangle 2"/>
        <cdr:cNvSpPr/>
      </cdr:nvSpPr>
      <cdr:spPr>
        <a:xfrm xmlns:a="http://schemas.openxmlformats.org/drawingml/2006/main">
          <a:off x="1089059" y="324034"/>
          <a:ext cx="124312" cy="995275"/>
        </a:xfrm>
        <a:prstGeom xmlns:a="http://schemas.openxmlformats.org/drawingml/2006/main" prst="rect">
          <a:avLst/>
        </a:prstGeom>
        <a:solidFill xmlns:a="http://schemas.openxmlformats.org/drawingml/2006/main">
          <a:schemeClr val="accent3">
            <a:lumMod val="50000"/>
          </a:schemeClr>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0.00908</cdr:x>
      <cdr:y>0.14718</cdr:y>
    </cdr:from>
    <cdr:to>
      <cdr:x>0.2159</cdr:x>
      <cdr:y>0.33801</cdr:y>
    </cdr:to>
    <cdr:sp macro="" textlink="">
      <cdr:nvSpPr>
        <cdr:cNvPr id="4" name="TextBox 3"/>
        <cdr:cNvSpPr txBox="1"/>
      </cdr:nvSpPr>
      <cdr:spPr>
        <a:xfrm xmlns:a="http://schemas.openxmlformats.org/drawingml/2006/main">
          <a:off x="22991" y="220388"/>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Good</a:t>
          </a:r>
        </a:p>
      </cdr:txBody>
    </cdr:sp>
  </cdr:relSizeAnchor>
  <cdr:relSizeAnchor xmlns:cdr="http://schemas.openxmlformats.org/drawingml/2006/chartDrawing">
    <cdr:from>
      <cdr:x>0.00908</cdr:x>
      <cdr:y>0.80917</cdr:y>
    </cdr:from>
    <cdr:to>
      <cdr:x>0.2159</cdr:x>
      <cdr:y>1</cdr:y>
    </cdr:to>
    <cdr:sp macro="" textlink="">
      <cdr:nvSpPr>
        <cdr:cNvPr id="5" name="TextBox 4"/>
        <cdr:cNvSpPr txBox="1"/>
      </cdr:nvSpPr>
      <cdr:spPr>
        <a:xfrm xmlns:a="http://schemas.openxmlformats.org/drawingml/2006/main">
          <a:off x="22991" y="1258613"/>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Poor</a:t>
          </a:r>
        </a:p>
      </cdr:txBody>
    </cdr:sp>
  </cdr:relSizeAnchor>
  <cdr:relSizeAnchor xmlns:cdr="http://schemas.openxmlformats.org/drawingml/2006/chartDrawing">
    <cdr:from>
      <cdr:x>0.00908</cdr:x>
      <cdr:y>0.46567</cdr:y>
    </cdr:from>
    <cdr:to>
      <cdr:x>0.2159</cdr:x>
      <cdr:y>0.6565</cdr:y>
    </cdr:to>
    <cdr:sp macro="" textlink="">
      <cdr:nvSpPr>
        <cdr:cNvPr id="6" name="TextBox 5"/>
        <cdr:cNvSpPr txBox="1"/>
      </cdr:nvSpPr>
      <cdr:spPr>
        <a:xfrm xmlns:a="http://schemas.openxmlformats.org/drawingml/2006/main">
          <a:off x="22991" y="697295"/>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Fair</a:t>
          </a:r>
        </a:p>
      </cdr:txBody>
    </cdr:sp>
  </cdr:relSizeAnchor>
</c:userShapes>
</file>

<file path=xl/drawings/drawing6.xml><?xml version="1.0" encoding="utf-8"?>
<c:userShapes xmlns:c="http://schemas.openxmlformats.org/drawingml/2006/chart">
  <cdr:relSizeAnchor xmlns:cdr="http://schemas.openxmlformats.org/drawingml/2006/chartDrawing">
    <cdr:from>
      <cdr:x>0.19933</cdr:x>
      <cdr:y>0.22414</cdr:y>
    </cdr:from>
    <cdr:to>
      <cdr:x>0.47891</cdr:x>
      <cdr:y>0.91379</cdr:y>
    </cdr:to>
    <cdr:sp macro="" textlink="">
      <cdr:nvSpPr>
        <cdr:cNvPr id="2" name="Rectangle 1"/>
        <cdr:cNvSpPr/>
      </cdr:nvSpPr>
      <cdr:spPr>
        <a:xfrm xmlns:a="http://schemas.openxmlformats.org/drawingml/2006/main">
          <a:off x="505810" y="341586"/>
          <a:ext cx="709448" cy="1051034"/>
        </a:xfrm>
        <a:prstGeom xmlns:a="http://schemas.openxmlformats.org/drawingml/2006/main" prst="rect">
          <a:avLst/>
        </a:prstGeom>
        <a:noFill xmlns:a="http://schemas.openxmlformats.org/drawingml/2006/main"/>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0.44058</cdr:x>
      <cdr:y>0.22414</cdr:y>
    </cdr:from>
    <cdr:to>
      <cdr:x>0.49235</cdr:x>
      <cdr:y>0.91302</cdr:y>
    </cdr:to>
    <cdr:sp macro="" textlink="">
      <cdr:nvSpPr>
        <cdr:cNvPr id="3" name="Rectangle 2"/>
        <cdr:cNvSpPr/>
      </cdr:nvSpPr>
      <cdr:spPr>
        <a:xfrm xmlns:a="http://schemas.openxmlformats.org/drawingml/2006/main">
          <a:off x="922931" y="322817"/>
          <a:ext cx="108449" cy="992156"/>
        </a:xfrm>
        <a:prstGeom xmlns:a="http://schemas.openxmlformats.org/drawingml/2006/main" prst="rect">
          <a:avLst/>
        </a:prstGeom>
        <a:solidFill xmlns:a="http://schemas.openxmlformats.org/drawingml/2006/main">
          <a:schemeClr val="accent3">
            <a:lumMod val="50000"/>
          </a:schemeClr>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0.00908</cdr:x>
      <cdr:y>0.14718</cdr:y>
    </cdr:from>
    <cdr:to>
      <cdr:x>0.2159</cdr:x>
      <cdr:y>0.33801</cdr:y>
    </cdr:to>
    <cdr:sp macro="" textlink="">
      <cdr:nvSpPr>
        <cdr:cNvPr id="4" name="TextBox 3"/>
        <cdr:cNvSpPr txBox="1"/>
      </cdr:nvSpPr>
      <cdr:spPr>
        <a:xfrm xmlns:a="http://schemas.openxmlformats.org/drawingml/2006/main">
          <a:off x="22991" y="220388"/>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Good</a:t>
          </a:r>
        </a:p>
      </cdr:txBody>
    </cdr:sp>
  </cdr:relSizeAnchor>
  <cdr:relSizeAnchor xmlns:cdr="http://schemas.openxmlformats.org/drawingml/2006/chartDrawing">
    <cdr:from>
      <cdr:x>0.00908</cdr:x>
      <cdr:y>0.80917</cdr:y>
    </cdr:from>
    <cdr:to>
      <cdr:x>0.2159</cdr:x>
      <cdr:y>1</cdr:y>
    </cdr:to>
    <cdr:sp macro="" textlink="">
      <cdr:nvSpPr>
        <cdr:cNvPr id="5" name="TextBox 4"/>
        <cdr:cNvSpPr txBox="1"/>
      </cdr:nvSpPr>
      <cdr:spPr>
        <a:xfrm xmlns:a="http://schemas.openxmlformats.org/drawingml/2006/main">
          <a:off x="22991" y="1258613"/>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Poor</a:t>
          </a:r>
        </a:p>
      </cdr:txBody>
    </cdr:sp>
  </cdr:relSizeAnchor>
  <cdr:relSizeAnchor xmlns:cdr="http://schemas.openxmlformats.org/drawingml/2006/chartDrawing">
    <cdr:from>
      <cdr:x>0.00908</cdr:x>
      <cdr:y>0.46567</cdr:y>
    </cdr:from>
    <cdr:to>
      <cdr:x>0.2159</cdr:x>
      <cdr:y>0.6565</cdr:y>
    </cdr:to>
    <cdr:sp macro="" textlink="">
      <cdr:nvSpPr>
        <cdr:cNvPr id="6" name="TextBox 5"/>
        <cdr:cNvSpPr txBox="1"/>
      </cdr:nvSpPr>
      <cdr:spPr>
        <a:xfrm xmlns:a="http://schemas.openxmlformats.org/drawingml/2006/main">
          <a:off x="22991" y="697295"/>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Fair</a:t>
          </a:r>
        </a:p>
      </cdr:txBody>
    </cdr:sp>
  </cdr:relSizeAnchor>
</c:userShapes>
</file>

<file path=xl/drawings/drawing7.xml><?xml version="1.0" encoding="utf-8"?>
<c:userShapes xmlns:c="http://schemas.openxmlformats.org/drawingml/2006/chart">
  <cdr:relSizeAnchor xmlns:cdr="http://schemas.openxmlformats.org/drawingml/2006/chartDrawing">
    <cdr:from>
      <cdr:x>0.38993</cdr:x>
      <cdr:y>0.18535</cdr:y>
    </cdr:from>
    <cdr:to>
      <cdr:x>0.66951</cdr:x>
      <cdr:y>0.83499</cdr:y>
    </cdr:to>
    <cdr:sp macro="" textlink="">
      <cdr:nvSpPr>
        <cdr:cNvPr id="2" name="Rectangle 1"/>
        <cdr:cNvSpPr/>
      </cdr:nvSpPr>
      <cdr:spPr>
        <a:xfrm xmlns:a="http://schemas.openxmlformats.org/drawingml/2006/main">
          <a:off x="902520" y="284237"/>
          <a:ext cx="647109" cy="996239"/>
        </a:xfrm>
        <a:prstGeom xmlns:a="http://schemas.openxmlformats.org/drawingml/2006/main" prst="rect">
          <a:avLst/>
        </a:prstGeom>
        <a:noFill xmlns:a="http://schemas.openxmlformats.org/drawingml/2006/main"/>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0.61681</cdr:x>
      <cdr:y>0.18633</cdr:y>
    </cdr:from>
    <cdr:to>
      <cdr:x>0.66807</cdr:x>
      <cdr:y>0.83499</cdr:y>
    </cdr:to>
    <cdr:sp macro="" textlink="">
      <cdr:nvSpPr>
        <cdr:cNvPr id="3" name="Rectangle 2"/>
        <cdr:cNvSpPr/>
      </cdr:nvSpPr>
      <cdr:spPr>
        <a:xfrm xmlns:a="http://schemas.openxmlformats.org/drawingml/2006/main">
          <a:off x="1427645" y="285740"/>
          <a:ext cx="118645" cy="994736"/>
        </a:xfrm>
        <a:prstGeom xmlns:a="http://schemas.openxmlformats.org/drawingml/2006/main" prst="rect">
          <a:avLst/>
        </a:prstGeom>
        <a:solidFill xmlns:a="http://schemas.openxmlformats.org/drawingml/2006/main">
          <a:schemeClr val="accent3">
            <a:lumMod val="50000"/>
          </a:schemeClr>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0.24018</cdr:x>
      <cdr:y>0.12032</cdr:y>
    </cdr:from>
    <cdr:to>
      <cdr:x>0.40325</cdr:x>
      <cdr:y>0.52206</cdr:y>
    </cdr:to>
    <cdr:sp macro="" textlink="">
      <cdr:nvSpPr>
        <cdr:cNvPr id="4" name="TextBox 3"/>
        <cdr:cNvSpPr txBox="1"/>
      </cdr:nvSpPr>
      <cdr:spPr>
        <a:xfrm xmlns:a="http://schemas.openxmlformats.org/drawingml/2006/main">
          <a:off x="555912" y="184516"/>
          <a:ext cx="377438" cy="61607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Better </a:t>
          </a:r>
        </a:p>
        <a:p xmlns:a="http://schemas.openxmlformats.org/drawingml/2006/main">
          <a:pPr algn="r"/>
          <a:r>
            <a:rPr lang="en-US" sz="1100" b="1">
              <a:latin typeface="+mj-lt"/>
            </a:rPr>
            <a:t>(low cost)</a:t>
          </a:r>
        </a:p>
      </cdr:txBody>
    </cdr:sp>
  </cdr:relSizeAnchor>
  <cdr:relSizeAnchor xmlns:cdr="http://schemas.openxmlformats.org/drawingml/2006/chartDrawing">
    <cdr:from>
      <cdr:x>0.19556</cdr:x>
      <cdr:y>0.67172</cdr:y>
    </cdr:from>
    <cdr:to>
      <cdr:x>0.40238</cdr:x>
      <cdr:y>0.96933</cdr:y>
    </cdr:to>
    <cdr:sp macro="" textlink="">
      <cdr:nvSpPr>
        <cdr:cNvPr id="5" name="TextBox 4"/>
        <cdr:cNvSpPr txBox="1"/>
      </cdr:nvSpPr>
      <cdr:spPr>
        <a:xfrm xmlns:a="http://schemas.openxmlformats.org/drawingml/2006/main">
          <a:off x="452647" y="1030099"/>
          <a:ext cx="478701" cy="4563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Worse</a:t>
          </a:r>
        </a:p>
        <a:p xmlns:a="http://schemas.openxmlformats.org/drawingml/2006/main">
          <a:pPr algn="r"/>
          <a:r>
            <a:rPr lang="en-US" sz="1100" b="1">
              <a:latin typeface="+mj-lt"/>
            </a:rPr>
            <a:t>(high</a:t>
          </a:r>
          <a:r>
            <a:rPr lang="en-US" sz="1100" b="1" baseline="0">
              <a:latin typeface="+mj-lt"/>
            </a:rPr>
            <a:t> cost)</a:t>
          </a:r>
          <a:endParaRPr lang="en-US" sz="1100" b="1">
            <a:latin typeface="+mj-lt"/>
          </a:endParaRPr>
        </a:p>
      </cdr:txBody>
    </cdr:sp>
  </cdr:relSizeAnchor>
  <cdr:relSizeAnchor xmlns:cdr="http://schemas.openxmlformats.org/drawingml/2006/chartDrawing">
    <cdr:from>
      <cdr:x>0.19058</cdr:x>
      <cdr:y>0.44704</cdr:y>
    </cdr:from>
    <cdr:to>
      <cdr:x>0.3974</cdr:x>
      <cdr:y>0.63787</cdr:y>
    </cdr:to>
    <cdr:sp macro="" textlink="">
      <cdr:nvSpPr>
        <cdr:cNvPr id="6" name="TextBox 5"/>
        <cdr:cNvSpPr txBox="1"/>
      </cdr:nvSpPr>
      <cdr:spPr>
        <a:xfrm xmlns:a="http://schemas.openxmlformats.org/drawingml/2006/main">
          <a:off x="441120" y="685542"/>
          <a:ext cx="478700" cy="2926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Average</a:t>
          </a:r>
        </a:p>
      </cdr:txBody>
    </cdr:sp>
  </cdr:relSizeAnchor>
</c:userShapes>
</file>

<file path=xl/drawings/drawing8.xml><?xml version="1.0" encoding="utf-8"?>
<c:userShapes xmlns:c="http://schemas.openxmlformats.org/drawingml/2006/chart">
  <cdr:relSizeAnchor xmlns:cdr="http://schemas.openxmlformats.org/drawingml/2006/chartDrawing">
    <cdr:from>
      <cdr:x>0.19933</cdr:x>
      <cdr:y>0.22414</cdr:y>
    </cdr:from>
    <cdr:to>
      <cdr:x>0.47891</cdr:x>
      <cdr:y>0.91379</cdr:y>
    </cdr:to>
    <cdr:sp macro="" textlink="">
      <cdr:nvSpPr>
        <cdr:cNvPr id="2" name="Rectangle 1"/>
        <cdr:cNvSpPr/>
      </cdr:nvSpPr>
      <cdr:spPr>
        <a:xfrm xmlns:a="http://schemas.openxmlformats.org/drawingml/2006/main">
          <a:off x="505810" y="341586"/>
          <a:ext cx="709448" cy="1051034"/>
        </a:xfrm>
        <a:prstGeom xmlns:a="http://schemas.openxmlformats.org/drawingml/2006/main" prst="rect">
          <a:avLst/>
        </a:prstGeom>
        <a:noFill xmlns:a="http://schemas.openxmlformats.org/drawingml/2006/main"/>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0.44428</cdr:x>
      <cdr:y>0.22414</cdr:y>
    </cdr:from>
    <cdr:to>
      <cdr:x>0.49605</cdr:x>
      <cdr:y>0.91302</cdr:y>
    </cdr:to>
    <cdr:sp macro="" textlink="">
      <cdr:nvSpPr>
        <cdr:cNvPr id="3" name="Rectangle 2"/>
        <cdr:cNvSpPr/>
      </cdr:nvSpPr>
      <cdr:spPr>
        <a:xfrm xmlns:a="http://schemas.openxmlformats.org/drawingml/2006/main">
          <a:off x="909524" y="322817"/>
          <a:ext cx="105984" cy="992156"/>
        </a:xfrm>
        <a:prstGeom xmlns:a="http://schemas.openxmlformats.org/drawingml/2006/main" prst="rect">
          <a:avLst/>
        </a:prstGeom>
        <a:solidFill xmlns:a="http://schemas.openxmlformats.org/drawingml/2006/main">
          <a:schemeClr val="accent3">
            <a:lumMod val="50000"/>
          </a:schemeClr>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0.00908</cdr:x>
      <cdr:y>0.14718</cdr:y>
    </cdr:from>
    <cdr:to>
      <cdr:x>0.2159</cdr:x>
      <cdr:y>0.33801</cdr:y>
    </cdr:to>
    <cdr:sp macro="" textlink="">
      <cdr:nvSpPr>
        <cdr:cNvPr id="4" name="TextBox 3"/>
        <cdr:cNvSpPr txBox="1"/>
      </cdr:nvSpPr>
      <cdr:spPr>
        <a:xfrm xmlns:a="http://schemas.openxmlformats.org/drawingml/2006/main">
          <a:off x="22991" y="220388"/>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Good</a:t>
          </a:r>
        </a:p>
      </cdr:txBody>
    </cdr:sp>
  </cdr:relSizeAnchor>
  <cdr:relSizeAnchor xmlns:cdr="http://schemas.openxmlformats.org/drawingml/2006/chartDrawing">
    <cdr:from>
      <cdr:x>0.00908</cdr:x>
      <cdr:y>0.80917</cdr:y>
    </cdr:from>
    <cdr:to>
      <cdr:x>0.2159</cdr:x>
      <cdr:y>1</cdr:y>
    </cdr:to>
    <cdr:sp macro="" textlink="">
      <cdr:nvSpPr>
        <cdr:cNvPr id="5" name="TextBox 4"/>
        <cdr:cNvSpPr txBox="1"/>
      </cdr:nvSpPr>
      <cdr:spPr>
        <a:xfrm xmlns:a="http://schemas.openxmlformats.org/drawingml/2006/main">
          <a:off x="22991" y="1258613"/>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Poor</a:t>
          </a:r>
        </a:p>
      </cdr:txBody>
    </cdr:sp>
  </cdr:relSizeAnchor>
  <cdr:relSizeAnchor xmlns:cdr="http://schemas.openxmlformats.org/drawingml/2006/chartDrawing">
    <cdr:from>
      <cdr:x>0.00908</cdr:x>
      <cdr:y>0.46567</cdr:y>
    </cdr:from>
    <cdr:to>
      <cdr:x>0.2159</cdr:x>
      <cdr:y>0.6565</cdr:y>
    </cdr:to>
    <cdr:sp macro="" textlink="">
      <cdr:nvSpPr>
        <cdr:cNvPr id="6" name="TextBox 5"/>
        <cdr:cNvSpPr txBox="1"/>
      </cdr:nvSpPr>
      <cdr:spPr>
        <a:xfrm xmlns:a="http://schemas.openxmlformats.org/drawingml/2006/main">
          <a:off x="22991" y="697295"/>
          <a:ext cx="5238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b="1">
              <a:latin typeface="+mj-lt"/>
            </a:rPr>
            <a:t>Fair</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2">
      <a:majorFont>
        <a:latin typeface="Arial Narrow"/>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showGridLines="0" tabSelected="1" workbookViewId="0">
      <selection activeCell="A12" sqref="A12"/>
    </sheetView>
  </sheetViews>
  <sheetFormatPr defaultRowHeight="14.25" x14ac:dyDescent="0.2"/>
  <cols>
    <col min="1" max="1" width="117.125" customWidth="1"/>
    <col min="2" max="2" width="14.125" customWidth="1"/>
    <col min="3" max="3" width="10.75" customWidth="1"/>
  </cols>
  <sheetData>
    <row r="1" spans="1:3" ht="20.25" x14ac:dyDescent="0.3">
      <c r="A1" s="96" t="str">
        <f>Tool!A12</f>
        <v>Electric Vehicle (EV) Charging Station Site Suitability Criteria Tool</v>
      </c>
      <c r="B1" s="1" t="str">
        <f>Tool!G12</f>
        <v>Version Date:</v>
      </c>
      <c r="C1" s="2">
        <f>Tool!H12</f>
        <v>42647</v>
      </c>
    </row>
    <row r="3" spans="1:3" ht="130.5" customHeight="1" x14ac:dyDescent="0.25">
      <c r="A3" s="102" t="s">
        <v>255</v>
      </c>
      <c r="B3" s="102"/>
      <c r="C3" s="102"/>
    </row>
    <row r="4" spans="1:3" ht="18" x14ac:dyDescent="0.25">
      <c r="A4" s="98"/>
    </row>
    <row r="5" spans="1:3" ht="189" customHeight="1" x14ac:dyDescent="0.25">
      <c r="A5" s="102" t="s">
        <v>209</v>
      </c>
      <c r="B5" s="102"/>
      <c r="C5" s="102"/>
    </row>
    <row r="6" spans="1:3" ht="18" x14ac:dyDescent="0.25">
      <c r="A6" s="97"/>
    </row>
    <row r="7" spans="1:3" ht="22.5" x14ac:dyDescent="0.3">
      <c r="A7" s="103" t="s">
        <v>269</v>
      </c>
      <c r="B7" s="103"/>
      <c r="C7" s="103"/>
    </row>
  </sheetData>
  <sheetProtection algorithmName="SHA-512" hashValue="HFl74yVEmeNnTiawRmg0U5L2g7pcw8ODLYyzEmHa4CoesKDlFULA3+SG3rMNTalKHB/zhIpzm72wjvtczttI8g==" saltValue="Zj0XGR6hDTsuhmXl+Ou2wA==" spinCount="100000" sheet="1" objects="1" scenarios="1" selectLockedCells="1" selectUnlockedCells="1"/>
  <mergeCells count="3">
    <mergeCell ref="A3:C3"/>
    <mergeCell ref="A5:C5"/>
    <mergeCell ref="A7:C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3:H191"/>
  <sheetViews>
    <sheetView showGridLines="0" zoomScaleNormal="100" workbookViewId="0">
      <pane ySplit="10" topLeftCell="A11" activePane="bottomLeft" state="frozen"/>
      <selection activeCell="D19" sqref="D19"/>
      <selection pane="bottomLeft" activeCell="B14" sqref="B14:D14"/>
    </sheetView>
  </sheetViews>
  <sheetFormatPr defaultRowHeight="14.25" x14ac:dyDescent="0.2"/>
  <cols>
    <col min="1" max="4" width="16.625" customWidth="1"/>
    <col min="5" max="8" width="18.625" customWidth="1"/>
  </cols>
  <sheetData>
    <row r="3" spans="1:8" x14ac:dyDescent="0.2">
      <c r="D3" s="8"/>
      <c r="E3" s="8"/>
    </row>
    <row r="4" spans="1:8" x14ac:dyDescent="0.2">
      <c r="D4" s="8"/>
      <c r="E4" s="8"/>
    </row>
    <row r="5" spans="1:8" x14ac:dyDescent="0.2">
      <c r="D5" s="8"/>
      <c r="E5" s="8"/>
    </row>
    <row r="6" spans="1:8" x14ac:dyDescent="0.2">
      <c r="D6" s="8"/>
      <c r="E6" s="8"/>
    </row>
    <row r="7" spans="1:8" x14ac:dyDescent="0.2">
      <c r="D7" s="8"/>
      <c r="E7" s="8"/>
    </row>
    <row r="8" spans="1:8" x14ac:dyDescent="0.2">
      <c r="D8" s="8"/>
      <c r="E8" s="8"/>
    </row>
    <row r="9" spans="1:8" x14ac:dyDescent="0.2">
      <c r="D9" s="8"/>
      <c r="E9" s="8"/>
    </row>
    <row r="10" spans="1:8" x14ac:dyDescent="0.2">
      <c r="D10" s="8"/>
      <c r="E10" s="8"/>
    </row>
    <row r="11" spans="1:8" ht="6.75" customHeight="1" x14ac:dyDescent="0.2">
      <c r="D11" s="8"/>
      <c r="E11" s="8"/>
    </row>
    <row r="12" spans="1:8" ht="18" x14ac:dyDescent="0.25">
      <c r="A12" s="3" t="s">
        <v>23</v>
      </c>
      <c r="G12" s="1" t="s">
        <v>208</v>
      </c>
      <c r="H12" s="95">
        <v>42647</v>
      </c>
    </row>
    <row r="13" spans="1:8" ht="18" x14ac:dyDescent="0.25">
      <c r="A13" s="3"/>
    </row>
    <row r="14" spans="1:8" ht="18" x14ac:dyDescent="0.25">
      <c r="A14" s="16" t="s">
        <v>13</v>
      </c>
      <c r="B14" s="106"/>
      <c r="C14" s="106"/>
      <c r="D14" s="106"/>
      <c r="E14" s="91"/>
      <c r="F14" s="91"/>
    </row>
    <row r="15" spans="1:8" ht="24" customHeight="1" x14ac:dyDescent="0.25">
      <c r="A15" s="16" t="s">
        <v>14</v>
      </c>
      <c r="B15" s="107"/>
      <c r="C15" s="107"/>
      <c r="D15" s="107"/>
      <c r="E15" s="107"/>
      <c r="F15" s="107"/>
    </row>
    <row r="16" spans="1:8" x14ac:dyDescent="0.2">
      <c r="D16" s="8"/>
      <c r="E16" s="8"/>
    </row>
    <row r="17" spans="1:8" ht="18" x14ac:dyDescent="0.25">
      <c r="A17" s="13" t="s">
        <v>22</v>
      </c>
      <c r="B17" s="14"/>
      <c r="C17" s="14"/>
      <c r="D17" s="15"/>
      <c r="E17" s="14"/>
      <c r="F17" s="14"/>
      <c r="G17" s="14"/>
      <c r="H17" s="14"/>
    </row>
    <row r="18" spans="1:8" ht="15.75" x14ac:dyDescent="0.25">
      <c r="A18" s="20" t="s">
        <v>220</v>
      </c>
      <c r="B18" s="17"/>
      <c r="C18" s="17"/>
      <c r="D18" s="18"/>
      <c r="E18" s="17"/>
      <c r="F18" s="17"/>
      <c r="G18" s="17"/>
      <c r="H18" s="17"/>
    </row>
    <row r="19" spans="1:8" ht="12" customHeight="1" x14ac:dyDescent="0.25">
      <c r="A19" s="20"/>
      <c r="B19" s="17"/>
      <c r="C19" s="17"/>
      <c r="D19" s="18"/>
      <c r="E19" s="17"/>
      <c r="F19" s="17"/>
      <c r="G19" s="17"/>
      <c r="H19" s="17"/>
    </row>
    <row r="20" spans="1:8" x14ac:dyDescent="0.2">
      <c r="A20" s="23" t="s">
        <v>221</v>
      </c>
      <c r="C20" s="21"/>
      <c r="D20" s="18"/>
      <c r="E20" s="17"/>
      <c r="F20" s="17"/>
      <c r="G20" s="17"/>
      <c r="H20" s="17"/>
    </row>
    <row r="21" spans="1:8" x14ac:dyDescent="0.2">
      <c r="A21" s="23"/>
      <c r="C21" s="21"/>
      <c r="D21" s="18"/>
      <c r="E21" s="17"/>
      <c r="F21" s="17"/>
      <c r="G21" s="17"/>
      <c r="H21" s="17"/>
    </row>
    <row r="22" spans="1:8" x14ac:dyDescent="0.2">
      <c r="A22" s="23" t="s">
        <v>259</v>
      </c>
      <c r="B22" s="21"/>
      <c r="C22" s="21"/>
      <c r="D22" s="18"/>
      <c r="E22" s="17"/>
      <c r="F22" s="17"/>
      <c r="G22" s="17"/>
      <c r="H22" s="17"/>
    </row>
    <row r="23" spans="1:8" x14ac:dyDescent="0.2">
      <c r="A23" s="23"/>
      <c r="B23" s="21"/>
      <c r="C23" s="21"/>
      <c r="D23" s="18"/>
      <c r="E23" s="17"/>
      <c r="F23" s="17"/>
      <c r="G23" s="17"/>
      <c r="H23" s="17"/>
    </row>
    <row r="24" spans="1:8" x14ac:dyDescent="0.2">
      <c r="A24" s="23" t="s">
        <v>24</v>
      </c>
      <c r="B24" s="21"/>
      <c r="C24" s="21"/>
      <c r="D24" s="18"/>
      <c r="E24" s="17"/>
      <c r="F24" s="17"/>
      <c r="G24" s="17"/>
      <c r="H24" s="17"/>
    </row>
    <row r="25" spans="1:8" x14ac:dyDescent="0.2">
      <c r="A25" s="23"/>
      <c r="B25" s="21"/>
      <c r="C25" s="21"/>
      <c r="D25" s="18"/>
      <c r="E25" s="17"/>
      <c r="F25" s="17"/>
      <c r="G25" s="17"/>
      <c r="H25" s="17"/>
    </row>
    <row r="26" spans="1:8" x14ac:dyDescent="0.2">
      <c r="A26" s="23" t="s">
        <v>25</v>
      </c>
      <c r="B26" s="21"/>
      <c r="C26" s="21"/>
      <c r="D26" s="18"/>
      <c r="E26" s="17"/>
      <c r="F26" s="17"/>
      <c r="G26" s="17"/>
      <c r="H26" s="17"/>
    </row>
    <row r="28" spans="1:8" ht="18" x14ac:dyDescent="0.25">
      <c r="A28" s="13" t="s">
        <v>27</v>
      </c>
      <c r="B28" s="14"/>
      <c r="C28" s="14"/>
      <c r="D28" s="15"/>
      <c r="E28" s="14"/>
      <c r="F28" s="14"/>
      <c r="G28" s="14"/>
      <c r="H28" s="14"/>
    </row>
    <row r="29" spans="1:8" ht="15.75" x14ac:dyDescent="0.25">
      <c r="A29" s="12" t="s">
        <v>37</v>
      </c>
      <c r="D29" s="10"/>
    </row>
    <row r="31" spans="1:8" ht="15.95" customHeight="1" x14ac:dyDescent="0.2">
      <c r="D31" s="9"/>
      <c r="E31" s="104" t="str">
        <f>VLOOKUP(Calculations!B36,Calculations!G35:K36,5,FALSE)</f>
        <v xml:space="preserve">Owning the parking lot simplifies the EV charging station installation process </v>
      </c>
      <c r="F31" s="104"/>
      <c r="G31" s="104"/>
      <c r="H31" s="104"/>
    </row>
    <row r="32" spans="1:8" ht="15.95" customHeight="1" x14ac:dyDescent="0.2">
      <c r="D32" s="9"/>
      <c r="E32" s="104"/>
      <c r="F32" s="104"/>
      <c r="G32" s="104"/>
      <c r="H32" s="104"/>
    </row>
    <row r="33" spans="1:8" x14ac:dyDescent="0.2">
      <c r="D33" s="10"/>
    </row>
    <row r="34" spans="1:8" ht="15.75" x14ac:dyDescent="0.25">
      <c r="A34" s="12" t="s">
        <v>36</v>
      </c>
      <c r="D34" s="10"/>
    </row>
    <row r="36" spans="1:8" ht="15.95" customHeight="1" x14ac:dyDescent="0.2">
      <c r="D36" s="9"/>
      <c r="E36" s="104" t="str">
        <f>VLOOKUP(Calculations!B41,Calculations!G40:N41,5,FALSE)</f>
        <v>Owning the building and paying the electricity bill simplifies the EV charging station installation process</v>
      </c>
      <c r="F36" s="104"/>
      <c r="G36" s="104"/>
      <c r="H36" s="104"/>
    </row>
    <row r="37" spans="1:8" ht="15.95" customHeight="1" x14ac:dyDescent="0.2">
      <c r="D37" s="9"/>
      <c r="E37" s="104"/>
      <c r="F37" s="104"/>
      <c r="G37" s="104"/>
      <c r="H37" s="104"/>
    </row>
    <row r="38" spans="1:8" x14ac:dyDescent="0.2">
      <c r="D38" s="10"/>
    </row>
    <row r="39" spans="1:8" ht="15.75" x14ac:dyDescent="0.25">
      <c r="A39" s="12" t="s">
        <v>266</v>
      </c>
      <c r="D39" s="10"/>
    </row>
    <row r="41" spans="1:8" ht="15.95" customHeight="1" x14ac:dyDescent="0.2">
      <c r="D41" s="9"/>
      <c r="E41" s="104" t="str">
        <f>VLOOKUP(Calculations!B46,Calculations!G45:N50,5,FALSE)</f>
        <v>Installing a public EV charging station in a business district should be allowed in all jurisdictions</v>
      </c>
      <c r="F41" s="104"/>
      <c r="G41" s="104"/>
      <c r="H41" s="104"/>
    </row>
    <row r="42" spans="1:8" ht="15.95" customHeight="1" x14ac:dyDescent="0.2">
      <c r="D42" s="9"/>
      <c r="E42" s="104"/>
      <c r="F42" s="104"/>
      <c r="G42" s="104"/>
      <c r="H42" s="104"/>
    </row>
    <row r="43" spans="1:8" x14ac:dyDescent="0.2">
      <c r="D43" s="10"/>
    </row>
    <row r="44" spans="1:8" ht="18" x14ac:dyDescent="0.25">
      <c r="A44" s="13" t="s">
        <v>47</v>
      </c>
      <c r="B44" s="14"/>
      <c r="C44" s="14"/>
      <c r="D44" s="15"/>
      <c r="E44" s="14"/>
      <c r="F44" s="14"/>
      <c r="G44" s="14"/>
      <c r="H44" s="14"/>
    </row>
    <row r="45" spans="1:8" ht="15.75" x14ac:dyDescent="0.25">
      <c r="A45" s="12" t="s">
        <v>126</v>
      </c>
      <c r="D45" s="10"/>
    </row>
    <row r="47" spans="1:8" ht="15.95" customHeight="1" x14ac:dyDescent="0.2">
      <c r="D47" s="9"/>
      <c r="E47" s="104" t="str">
        <f>VLOOKUP(Calculations!B94,Calculations!G93:K105,5,FALSE)</f>
        <v>This is a good location for employees of a business or office, but use by visitors would depend on the type of client served by that organization</v>
      </c>
      <c r="F47" s="104"/>
      <c r="G47" s="104"/>
      <c r="H47" s="104"/>
    </row>
    <row r="48" spans="1:8" ht="15.95" customHeight="1" x14ac:dyDescent="0.2">
      <c r="D48" s="9"/>
      <c r="E48" s="104"/>
      <c r="F48" s="104"/>
      <c r="G48" s="104"/>
      <c r="H48" s="104"/>
    </row>
    <row r="49" spans="1:8" ht="15.95" customHeight="1" x14ac:dyDescent="0.2">
      <c r="D49" s="9"/>
      <c r="E49" s="104"/>
      <c r="F49" s="104"/>
      <c r="G49" s="104"/>
      <c r="H49" s="104"/>
    </row>
    <row r="50" spans="1:8" ht="15.95" customHeight="1" x14ac:dyDescent="0.2">
      <c r="D50" s="9"/>
      <c r="E50" s="104"/>
      <c r="F50" s="104"/>
      <c r="G50" s="104"/>
      <c r="H50" s="104"/>
    </row>
    <row r="51" spans="1:8" x14ac:dyDescent="0.2">
      <c r="D51" s="10"/>
    </row>
    <row r="52" spans="1:8" ht="15.75" x14ac:dyDescent="0.25">
      <c r="A52" s="12" t="str">
        <f>IF(Calculations!B94&gt;7,"5B. How many individual venues (e.g., stores or businesses) are within 500 feet of this location?","")</f>
        <v/>
      </c>
      <c r="D52" s="10"/>
      <c r="G52" s="101"/>
    </row>
    <row r="53" spans="1:8" ht="9.9499999999999993" customHeight="1" x14ac:dyDescent="0.25">
      <c r="A53" s="12"/>
      <c r="D53" s="10"/>
    </row>
    <row r="54" spans="1:8" ht="15.75" x14ac:dyDescent="0.25">
      <c r="A54" s="12" t="s">
        <v>68</v>
      </c>
      <c r="D54" s="10"/>
    </row>
    <row r="56" spans="1:8" ht="15.95" customHeight="1" x14ac:dyDescent="0.2">
      <c r="D56" s="9"/>
      <c r="E56" s="104" t="str">
        <f>VLOOKUP(Calculations!B110,Calculations!G109:K113,5,FALSE)</f>
        <v xml:space="preserve">Most AC Level 2 stations will provide less than 20 miles of additional electrical range during this period which may be valuable for some EV drivers, but likely still too short for many </v>
      </c>
      <c r="F56" s="104"/>
      <c r="G56" s="104"/>
      <c r="H56" s="104"/>
    </row>
    <row r="57" spans="1:8" ht="15.95" customHeight="1" x14ac:dyDescent="0.2">
      <c r="D57" s="9"/>
      <c r="E57" s="104"/>
      <c r="F57" s="104"/>
      <c r="G57" s="104"/>
      <c r="H57" s="104"/>
    </row>
    <row r="58" spans="1:8" ht="15.95" customHeight="1" x14ac:dyDescent="0.2">
      <c r="D58" s="9"/>
      <c r="E58" s="104"/>
      <c r="F58" s="104"/>
      <c r="G58" s="104"/>
      <c r="H58" s="104"/>
    </row>
    <row r="59" spans="1:8" x14ac:dyDescent="0.2">
      <c r="D59" s="10"/>
    </row>
    <row r="60" spans="1:8" ht="15.75" x14ac:dyDescent="0.25">
      <c r="A60" s="12" t="s">
        <v>69</v>
      </c>
      <c r="D60" s="10"/>
    </row>
    <row r="62" spans="1:8" ht="15.95" customHeight="1" x14ac:dyDescent="0.2">
      <c r="D62" s="9"/>
      <c r="E62" s="104" t="str">
        <f>VLOOKUP(Calculations!B172,Calculations!G171:N172,5,FALSE)</f>
        <v xml:space="preserve">There will be no increased exposure of the charging station for special events, but charging station use is typically influenced more by regular users than occasional users </v>
      </c>
      <c r="F62" s="104"/>
      <c r="G62" s="104"/>
      <c r="H62" s="104"/>
    </row>
    <row r="63" spans="1:8" ht="15.95" customHeight="1" x14ac:dyDescent="0.2">
      <c r="D63" s="9"/>
      <c r="E63" s="104"/>
      <c r="F63" s="104"/>
      <c r="G63" s="104"/>
      <c r="H63" s="104"/>
    </row>
    <row r="64" spans="1:8" x14ac:dyDescent="0.2">
      <c r="D64" s="10"/>
    </row>
    <row r="65" spans="1:8" ht="15.75" x14ac:dyDescent="0.25">
      <c r="A65" s="12" t="str">
        <f>IF(Calculations!B172=1,"7B. Approximately how many special events per year?","")</f>
        <v/>
      </c>
      <c r="D65" s="101"/>
    </row>
    <row r="66" spans="1:8" ht="9.9499999999999993" customHeight="1" x14ac:dyDescent="0.2"/>
    <row r="67" spans="1:8" ht="15.75" x14ac:dyDescent="0.25">
      <c r="A67" s="12" t="s">
        <v>218</v>
      </c>
      <c r="D67" s="10"/>
    </row>
    <row r="69" spans="1:8" ht="15.95" customHeight="1" x14ac:dyDescent="0.2">
      <c r="D69" s="9"/>
      <c r="E69" s="104" t="str">
        <f>VLOOKUP(Calculations!B185,Calculations!G184:N189,5,FALSE)</f>
        <v>This location would likely be significantly less convenient for and have much less exposure to EV drivers traveling between cities</v>
      </c>
      <c r="F69" s="104"/>
      <c r="G69" s="104"/>
      <c r="H69" s="104"/>
    </row>
    <row r="70" spans="1:8" ht="15.95" customHeight="1" x14ac:dyDescent="0.2">
      <c r="D70" s="9"/>
      <c r="E70" s="104"/>
      <c r="F70" s="104"/>
      <c r="G70" s="104"/>
      <c r="H70" s="104"/>
    </row>
    <row r="71" spans="1:8" x14ac:dyDescent="0.2">
      <c r="D71" s="10"/>
    </row>
    <row r="72" spans="1:8" ht="18" x14ac:dyDescent="0.25">
      <c r="A72" s="13" t="s">
        <v>84</v>
      </c>
      <c r="B72" s="14"/>
      <c r="C72" s="14"/>
      <c r="D72" s="15"/>
      <c r="E72" s="14"/>
      <c r="F72" s="14"/>
      <c r="G72" s="14"/>
      <c r="H72" s="14"/>
    </row>
    <row r="73" spans="1:8" ht="15.75" x14ac:dyDescent="0.25">
      <c r="A73" s="12" t="s">
        <v>85</v>
      </c>
      <c r="D73" s="10"/>
    </row>
    <row r="75" spans="1:8" ht="15.95" customHeight="1" x14ac:dyDescent="0.2">
      <c r="D75" s="9"/>
      <c r="E75" s="104" t="str">
        <f>VLOOKUP(Calculations!B118,Calculations!G117:N120,5,FALSE)</f>
        <v>Stations accessible to the general public would likely see the most fluctuation in use and not serve any individual EV drivers on a regular basis</v>
      </c>
      <c r="F75" s="104"/>
      <c r="G75" s="104"/>
      <c r="H75" s="104"/>
    </row>
    <row r="76" spans="1:8" ht="15.95" customHeight="1" x14ac:dyDescent="0.2">
      <c r="D76" s="9"/>
      <c r="E76" s="104"/>
      <c r="F76" s="104"/>
      <c r="G76" s="104"/>
      <c r="H76" s="104"/>
    </row>
    <row r="77" spans="1:8" x14ac:dyDescent="0.2">
      <c r="D77" s="10"/>
    </row>
    <row r="78" spans="1:8" ht="15.75" x14ac:dyDescent="0.25">
      <c r="A78" s="12" t="s">
        <v>92</v>
      </c>
      <c r="D78" s="10"/>
    </row>
    <row r="80" spans="1:8" ht="15.95" customHeight="1" x14ac:dyDescent="0.2">
      <c r="D80" s="9"/>
      <c r="E80" s="104" t="str">
        <f>VLOOKUP(Calculations!B125,Calculations!G124:N125,5,FALSE)</f>
        <v>Visitors or the general public will use a station more when there aren't additional restrictions, but it might also allow non-employees to use stations designed for only their use</v>
      </c>
      <c r="F80" s="104"/>
      <c r="G80" s="104"/>
      <c r="H80" s="104"/>
    </row>
    <row r="81" spans="1:8" ht="15.95" customHeight="1" x14ac:dyDescent="0.2">
      <c r="D81" s="9"/>
      <c r="E81" s="104"/>
      <c r="F81" s="104"/>
      <c r="G81" s="104"/>
      <c r="H81" s="104"/>
    </row>
    <row r="82" spans="1:8" x14ac:dyDescent="0.2">
      <c r="D82" s="10"/>
    </row>
    <row r="83" spans="1:8" ht="15.75" x14ac:dyDescent="0.25">
      <c r="A83" s="12" t="s">
        <v>225</v>
      </c>
      <c r="D83" s="10"/>
    </row>
    <row r="85" spans="1:8" ht="15.95" customHeight="1" x14ac:dyDescent="0.2">
      <c r="D85" s="9"/>
      <c r="E85" s="104" t="str">
        <f>VLOOKUP(Calculations!B130,Calculations!G129:N132,5,FALSE)</f>
        <v>Visitors or the general public will use a station more when there are no costs to access or use the station and the host might find that the benefit of attracting EV drivers is more valuable than collecting fees</v>
      </c>
      <c r="F85" s="104"/>
      <c r="G85" s="104"/>
      <c r="H85" s="104"/>
    </row>
    <row r="86" spans="1:8" ht="15.95" customHeight="1" x14ac:dyDescent="0.2">
      <c r="D86" s="9"/>
      <c r="E86" s="104"/>
      <c r="F86" s="104"/>
      <c r="G86" s="104"/>
      <c r="H86" s="104"/>
    </row>
    <row r="87" spans="1:8" x14ac:dyDescent="0.2">
      <c r="D87" s="10"/>
    </row>
    <row r="88" spans="1:8" ht="15.75" x14ac:dyDescent="0.25">
      <c r="A88" s="12" t="s">
        <v>127</v>
      </c>
      <c r="D88" s="10"/>
    </row>
    <row r="90" spans="1:8" ht="15.95" customHeight="1" x14ac:dyDescent="0.2">
      <c r="D90" s="9"/>
      <c r="E90" s="104" t="str">
        <f>VLOOKUP(Calculations!B137,Calculations!G136:N137,5,FALSE)</f>
        <v>Visitors or the general public will use a station more when there aren't additional restrictions to access the station</v>
      </c>
      <c r="F90" s="104"/>
      <c r="G90" s="104"/>
      <c r="H90" s="104"/>
    </row>
    <row r="91" spans="1:8" ht="15.95" customHeight="1" x14ac:dyDescent="0.2">
      <c r="D91" s="9"/>
      <c r="E91" s="104"/>
      <c r="F91" s="104"/>
      <c r="G91" s="104"/>
      <c r="H91" s="104"/>
    </row>
    <row r="92" spans="1:8" x14ac:dyDescent="0.2">
      <c r="D92" s="10"/>
    </row>
    <row r="93" spans="1:8" ht="18" x14ac:dyDescent="0.25">
      <c r="A93" s="13" t="s">
        <v>96</v>
      </c>
      <c r="B93" s="14"/>
      <c r="C93" s="14"/>
      <c r="D93" s="15"/>
      <c r="E93" s="14"/>
      <c r="F93" s="14"/>
      <c r="G93" s="14"/>
      <c r="H93" s="14"/>
    </row>
    <row r="94" spans="1:8" ht="15.75" x14ac:dyDescent="0.25">
      <c r="A94" s="12" t="s">
        <v>97</v>
      </c>
      <c r="D94" s="10"/>
    </row>
    <row r="96" spans="1:8" ht="15.95" customHeight="1" x14ac:dyDescent="0.2">
      <c r="D96" s="9"/>
      <c r="E96" s="104" t="str">
        <f>VLOOKUP(Calculations!B55,Calculations!G54:N57,5,FALSE)</f>
        <v>Larger parking lots or garages should have less concerns about reserving 1 or 2 spaces for EV charging and have a large enough population of cars to ensure some would be EVs</v>
      </c>
      <c r="F96" s="104"/>
      <c r="G96" s="104"/>
      <c r="H96" s="104"/>
    </row>
    <row r="97" spans="1:8" ht="15.95" customHeight="1" x14ac:dyDescent="0.2">
      <c r="D97" s="9"/>
      <c r="E97" s="104"/>
      <c r="F97" s="104"/>
      <c r="G97" s="104"/>
      <c r="H97" s="104"/>
    </row>
    <row r="98" spans="1:8" x14ac:dyDescent="0.2">
      <c r="D98" s="10"/>
    </row>
    <row r="99" spans="1:8" ht="15.75" x14ac:dyDescent="0.25">
      <c r="A99" s="12" t="s">
        <v>101</v>
      </c>
      <c r="D99" s="10"/>
    </row>
    <row r="101" spans="1:8" ht="15.95" customHeight="1" x14ac:dyDescent="0.2">
      <c r="D101" s="9"/>
      <c r="E101" s="104" t="str">
        <f>VLOOKUP(Calculations!B142,Calculations!G141:N144,5,FALSE)</f>
        <v>Parking lots that experience full capacity have a greater likelihood that conventional cars would park in charging spaces or become aggravated that charging spaces are empty and taking up valuable space</v>
      </c>
      <c r="F101" s="104"/>
      <c r="G101" s="104"/>
      <c r="H101" s="104"/>
    </row>
    <row r="102" spans="1:8" ht="15.95" customHeight="1" x14ac:dyDescent="0.2">
      <c r="D102" s="9"/>
      <c r="E102" s="104"/>
      <c r="F102" s="104"/>
      <c r="G102" s="104"/>
      <c r="H102" s="104"/>
    </row>
    <row r="103" spans="1:8" x14ac:dyDescent="0.2">
      <c r="D103" s="10"/>
    </row>
    <row r="104" spans="1:8" ht="15.75" x14ac:dyDescent="0.25">
      <c r="A104" s="12" t="s">
        <v>106</v>
      </c>
      <c r="D104" s="10"/>
    </row>
    <row r="106" spans="1:8" ht="15.95" customHeight="1" x14ac:dyDescent="0.2">
      <c r="D106" s="9"/>
      <c r="E106" s="104" t="str">
        <f>VLOOKUP(Calculations!B194,Calculations!G193:N195,5,FALSE)</f>
        <v>Consistent use of the parking lot or garage will likely lead to regular charging station users and good exposure to others</v>
      </c>
      <c r="F106" s="104"/>
      <c r="G106" s="104"/>
      <c r="H106" s="104"/>
    </row>
    <row r="107" spans="1:8" ht="15.95" customHeight="1" x14ac:dyDescent="0.2">
      <c r="D107" s="9"/>
      <c r="E107" s="104"/>
      <c r="F107" s="104"/>
      <c r="G107" s="104"/>
      <c r="H107" s="104"/>
    </row>
    <row r="108" spans="1:8" x14ac:dyDescent="0.2">
      <c r="D108" s="10"/>
    </row>
    <row r="109" spans="1:8" ht="15.75" x14ac:dyDescent="0.25">
      <c r="A109" s="12" t="s">
        <v>107</v>
      </c>
      <c r="D109" s="10"/>
    </row>
    <row r="111" spans="1:8" ht="15.95" customHeight="1" x14ac:dyDescent="0.2">
      <c r="D111" s="9"/>
      <c r="E111" s="104" t="str">
        <f>VLOOKUP(Calculations!B200,Calculations!G199:N201,5,FALSE)</f>
        <v>Consistent use of the parking lot or garage will likely lead to regular charging station users and good exposure to others</v>
      </c>
      <c r="F111" s="104"/>
      <c r="G111" s="104"/>
      <c r="H111" s="104"/>
    </row>
    <row r="112" spans="1:8" ht="15.95" customHeight="1" x14ac:dyDescent="0.2">
      <c r="D112" s="9"/>
      <c r="E112" s="104"/>
      <c r="F112" s="104"/>
      <c r="G112" s="104"/>
      <c r="H112" s="104"/>
    </row>
    <row r="113" spans="1:8" x14ac:dyDescent="0.2">
      <c r="D113" s="10"/>
    </row>
    <row r="114" spans="1:8" ht="15.75" x14ac:dyDescent="0.25">
      <c r="A114" s="12" t="s">
        <v>254</v>
      </c>
      <c r="D114" s="10"/>
    </row>
    <row r="116" spans="1:8" ht="15.95" customHeight="1" x14ac:dyDescent="0.2">
      <c r="D116" s="9"/>
      <c r="E116" s="104" t="str">
        <f>VLOOKUP(Calculations!B223,Calculations!G222:N223,5,FALSE)</f>
        <v>Installation costs can be significantly lower if the EV charging station can be mounted on a building and no trenching in a parking lot is required</v>
      </c>
      <c r="F116" s="104"/>
      <c r="G116" s="104"/>
      <c r="H116" s="104"/>
    </row>
    <row r="117" spans="1:8" ht="15.95" customHeight="1" x14ac:dyDescent="0.2">
      <c r="D117" s="9"/>
      <c r="E117" s="104"/>
      <c r="F117" s="104"/>
      <c r="G117" s="104"/>
      <c r="H117" s="104"/>
    </row>
    <row r="118" spans="1:8" x14ac:dyDescent="0.2">
      <c r="D118" s="10"/>
    </row>
    <row r="119" spans="1:8" ht="15.75" x14ac:dyDescent="0.25">
      <c r="A119" s="12" t="str">
        <f>IF(Calculations!B223=2,"17B. How far from the building would the charging station be placed?","")</f>
        <v/>
      </c>
      <c r="E119" s="101"/>
    </row>
    <row r="120" spans="1:8" ht="9.9499999999999993" customHeight="1" x14ac:dyDescent="0.2">
      <c r="D120" s="10"/>
    </row>
    <row r="121" spans="1:8" ht="15.75" x14ac:dyDescent="0.25">
      <c r="A121" s="12" t="s">
        <v>112</v>
      </c>
      <c r="D121" s="10"/>
    </row>
    <row r="123" spans="1:8" ht="15.95" customHeight="1" x14ac:dyDescent="0.2">
      <c r="D123" s="9"/>
      <c r="E123" s="104" t="str">
        <f>VLOOKUP(Calculations!B235,Calculations!G234:N235,5,FALSE)</f>
        <v>Trenching and repairing a paved parking lot for a charging station placed away from a building is more costly</v>
      </c>
      <c r="F123" s="104"/>
      <c r="G123" s="104"/>
      <c r="H123" s="104"/>
    </row>
    <row r="124" spans="1:8" ht="15.95" customHeight="1" x14ac:dyDescent="0.2">
      <c r="D124" s="9"/>
      <c r="E124" s="104"/>
      <c r="F124" s="104"/>
      <c r="G124" s="104"/>
      <c r="H124" s="104"/>
    </row>
    <row r="125" spans="1:8" x14ac:dyDescent="0.2">
      <c r="D125" s="10"/>
    </row>
    <row r="126" spans="1:8" ht="15.75" x14ac:dyDescent="0.25">
      <c r="A126" s="12" t="s">
        <v>128</v>
      </c>
      <c r="D126" s="10"/>
    </row>
    <row r="128" spans="1:8" ht="15.95" customHeight="1" x14ac:dyDescent="0.2">
      <c r="D128" s="9"/>
      <c r="E128" s="104" t="str">
        <f>VLOOKUP(Calculations!B62,Calculations!G61:N62,5,FALSE)</f>
        <v>While all areas are susceptible to an occasional severe weather event, as long as this parking lot is not especially prone to them, the station should hold up well and be used by EV drivers</v>
      </c>
      <c r="F128" s="104"/>
      <c r="G128" s="104"/>
      <c r="H128" s="104"/>
    </row>
    <row r="129" spans="1:8" ht="15.95" customHeight="1" x14ac:dyDescent="0.2">
      <c r="D129" s="9"/>
      <c r="E129" s="104"/>
      <c r="F129" s="104"/>
      <c r="G129" s="104"/>
      <c r="H129" s="104"/>
    </row>
    <row r="130" spans="1:8" x14ac:dyDescent="0.2">
      <c r="D130" s="10"/>
    </row>
    <row r="131" spans="1:8" ht="15.75" x14ac:dyDescent="0.25">
      <c r="A131" s="12" t="s">
        <v>129</v>
      </c>
      <c r="D131" s="10"/>
    </row>
    <row r="133" spans="1:8" ht="15.95" customHeight="1" x14ac:dyDescent="0.2">
      <c r="D133" s="9"/>
      <c r="E133" s="104" t="str">
        <f>VLOOKUP(Calculations!B67,Calculations!G66:N67,5,FALSE)</f>
        <v>Although not necessary, shading and protection from the weather is more desirable for EV drivers and may provide better protection for the charging station</v>
      </c>
      <c r="F133" s="104"/>
      <c r="G133" s="104"/>
      <c r="H133" s="104"/>
    </row>
    <row r="134" spans="1:8" ht="15.95" customHeight="1" x14ac:dyDescent="0.2">
      <c r="D134" s="9"/>
      <c r="E134" s="104"/>
      <c r="F134" s="104"/>
      <c r="G134" s="104"/>
      <c r="H134" s="104"/>
    </row>
    <row r="135" spans="1:8" x14ac:dyDescent="0.2">
      <c r="D135" s="10"/>
    </row>
    <row r="136" spans="1:8" ht="15.75" x14ac:dyDescent="0.25">
      <c r="A136" s="12" t="s">
        <v>258</v>
      </c>
      <c r="D136" s="10"/>
    </row>
    <row r="138" spans="1:8" ht="15.95" customHeight="1" x14ac:dyDescent="0.2">
      <c r="D138" s="9"/>
      <c r="E138" s="104" t="str">
        <f>VLOOKUP(Calculations!B72,Calculations!G71:N72,5,FALSE)</f>
        <v>Proper station placement can help reduce potential damage, maintenance requirements, and ensure access for EV drivers in all weather conditions</v>
      </c>
      <c r="F138" s="104"/>
      <c r="G138" s="104"/>
      <c r="H138" s="104"/>
    </row>
    <row r="139" spans="1:8" ht="15.95" customHeight="1" x14ac:dyDescent="0.2">
      <c r="D139" s="9"/>
      <c r="E139" s="104"/>
      <c r="F139" s="104"/>
      <c r="G139" s="104"/>
      <c r="H139" s="104"/>
    </row>
    <row r="140" spans="1:8" x14ac:dyDescent="0.2">
      <c r="D140" s="10"/>
    </row>
    <row r="141" spans="1:8" ht="15.75" x14ac:dyDescent="0.25">
      <c r="A141" s="12" t="s">
        <v>124</v>
      </c>
      <c r="D141" s="10"/>
    </row>
    <row r="143" spans="1:8" ht="15.95" customHeight="1" x14ac:dyDescent="0.2">
      <c r="D143" s="9"/>
      <c r="E143" s="104" t="str">
        <f>VLOOKUP(Calculations!B149,Calculations!G148:N149,5,FALSE)</f>
        <v>To reduce costs, the charging station might be placed along the side or in back of the building, but that be inconvenient to the EV driver and harder to find if there isn't good signage</v>
      </c>
      <c r="F143" s="104"/>
      <c r="G143" s="104"/>
      <c r="H143" s="104"/>
    </row>
    <row r="144" spans="1:8" ht="15.95" customHeight="1" x14ac:dyDescent="0.2">
      <c r="D144" s="9"/>
      <c r="E144" s="104"/>
      <c r="F144" s="104"/>
      <c r="G144" s="104"/>
      <c r="H144" s="104"/>
    </row>
    <row r="145" spans="1:8" x14ac:dyDescent="0.2">
      <c r="D145" s="10"/>
    </row>
    <row r="146" spans="1:8" ht="15.75" x14ac:dyDescent="0.25">
      <c r="A146" s="12" t="s">
        <v>125</v>
      </c>
      <c r="D146" s="10"/>
    </row>
    <row r="148" spans="1:8" ht="15.95" customHeight="1" x14ac:dyDescent="0.2">
      <c r="D148" s="9"/>
      <c r="E148" s="104" t="str">
        <f>VLOOKUP(Calculations!B154,Calculations!G153:N154,5,FALSE)</f>
        <v>A lit parking lot is safer for EV drivers to use at night and there may be potential for using the same electric source powering the lights for AC Level 1 charging</v>
      </c>
      <c r="F148" s="104"/>
      <c r="G148" s="104"/>
      <c r="H148" s="104"/>
    </row>
    <row r="149" spans="1:8" ht="15.95" customHeight="1" x14ac:dyDescent="0.2">
      <c r="D149" s="9"/>
      <c r="E149" s="104"/>
      <c r="F149" s="104"/>
      <c r="G149" s="104"/>
      <c r="H149" s="104"/>
    </row>
    <row r="150" spans="1:8" x14ac:dyDescent="0.2">
      <c r="D150" s="10"/>
    </row>
    <row r="151" spans="1:8" ht="15.75" x14ac:dyDescent="0.25">
      <c r="A151" s="12" t="s">
        <v>130</v>
      </c>
      <c r="D151" s="10"/>
    </row>
    <row r="153" spans="1:8" ht="15.95" customHeight="1" x14ac:dyDescent="0.2">
      <c r="D153" s="9"/>
      <c r="E153" s="104" t="str">
        <f>VLOOKUP(Calculations!B206,Calculations!G205:N206,5,FALSE)</f>
        <v>An easily visible charging station is valuable by increasing exposure to all drivers and helps EV drivers locate it easily when they need a charge, however it is still good practice to identify the station with signage</v>
      </c>
      <c r="F153" s="104"/>
      <c r="G153" s="104"/>
      <c r="H153" s="104"/>
    </row>
    <row r="154" spans="1:8" ht="15.95" customHeight="1" x14ac:dyDescent="0.2">
      <c r="D154" s="9"/>
      <c r="E154" s="104"/>
      <c r="F154" s="104"/>
      <c r="G154" s="104"/>
      <c r="H154" s="104"/>
    </row>
    <row r="155" spans="1:8" x14ac:dyDescent="0.2">
      <c r="D155" s="10"/>
    </row>
    <row r="156" spans="1:8" ht="18" x14ac:dyDescent="0.25">
      <c r="A156" s="13" t="s">
        <v>131</v>
      </c>
      <c r="B156" s="14"/>
      <c r="C156" s="14"/>
      <c r="D156" s="15"/>
      <c r="E156" s="14"/>
      <c r="F156" s="14"/>
      <c r="G156" s="14"/>
      <c r="H156" s="14"/>
    </row>
    <row r="157" spans="1:8" ht="15.75" customHeight="1" x14ac:dyDescent="0.25">
      <c r="A157" s="76" t="s">
        <v>132</v>
      </c>
      <c r="B157" s="75"/>
      <c r="C157" s="75"/>
      <c r="D157" s="75"/>
      <c r="E157" s="75"/>
      <c r="F157" s="75"/>
      <c r="G157" s="75"/>
      <c r="H157" s="75"/>
    </row>
    <row r="159" spans="1:8" ht="15.95" customHeight="1" x14ac:dyDescent="0.2">
      <c r="D159" s="9"/>
      <c r="E159" s="104" t="str">
        <f>VLOOKUP(Calculations!B240,Calculations!G239:N241,5,FALSE)</f>
        <v>Most commercial buildings will have the available electrical capacity for one dual port Level 2 charging station, but a subpanel may be needed if there aren't available slots in the panel for more breakers</v>
      </c>
      <c r="F159" s="104"/>
      <c r="G159" s="104"/>
      <c r="H159" s="104"/>
    </row>
    <row r="160" spans="1:8" ht="15.95" customHeight="1" x14ac:dyDescent="0.2">
      <c r="D160" s="9"/>
      <c r="E160" s="104"/>
      <c r="F160" s="104"/>
      <c r="G160" s="104"/>
      <c r="H160" s="104"/>
    </row>
    <row r="161" spans="1:8" x14ac:dyDescent="0.2">
      <c r="D161" s="10"/>
    </row>
    <row r="162" spans="1:8" ht="15.75" x14ac:dyDescent="0.25">
      <c r="A162" s="12" t="s">
        <v>224</v>
      </c>
      <c r="D162" s="10"/>
    </row>
    <row r="164" spans="1:8" ht="15.95" customHeight="1" x14ac:dyDescent="0.2">
      <c r="D164" s="9"/>
      <c r="E164" s="104" t="str">
        <f>VLOOKUP(Calculations!B246,Calculations!G245:N248,5,FALSE)</f>
        <v>The existing electrical system should be up to code and no additional electrical infrastructure cost should be required when adding the charging station</v>
      </c>
      <c r="F164" s="104"/>
      <c r="G164" s="104"/>
      <c r="H164" s="104"/>
    </row>
    <row r="165" spans="1:8" ht="15.95" customHeight="1" x14ac:dyDescent="0.2">
      <c r="D165" s="9"/>
      <c r="E165" s="104"/>
      <c r="F165" s="104"/>
      <c r="G165" s="104"/>
      <c r="H165" s="104"/>
    </row>
    <row r="166" spans="1:8" x14ac:dyDescent="0.2">
      <c r="D166" s="10"/>
    </row>
    <row r="167" spans="1:8" ht="15.75" x14ac:dyDescent="0.25">
      <c r="A167" s="12" t="str">
        <f>IF(Calculations!B246=4,"26B. How old is the building where the charging station electricity would come from?","")</f>
        <v/>
      </c>
      <c r="F167" s="101"/>
    </row>
    <row r="168" spans="1:8" ht="9.9499999999999993" customHeight="1" x14ac:dyDescent="0.2"/>
    <row r="169" spans="1:8" ht="15.75" x14ac:dyDescent="0.25">
      <c r="A169" s="12" t="s">
        <v>149</v>
      </c>
      <c r="D169" s="10"/>
    </row>
    <row r="171" spans="1:8" ht="15.95" customHeight="1" x14ac:dyDescent="0.2">
      <c r="D171" s="9"/>
      <c r="E171" s="104" t="str">
        <f>VLOOKUP(Calculations!B261,Calculations!G260:N263,5,FALSE)</f>
        <v>Short electrical runs require less materials and are easier to install which results in low costs</v>
      </c>
      <c r="F171" s="104"/>
      <c r="G171" s="104"/>
      <c r="H171" s="104"/>
    </row>
    <row r="172" spans="1:8" ht="15.95" customHeight="1" x14ac:dyDescent="0.2">
      <c r="D172" s="9"/>
      <c r="E172" s="104"/>
      <c r="F172" s="104"/>
      <c r="G172" s="104"/>
      <c r="H172" s="104"/>
    </row>
    <row r="173" spans="1:8" x14ac:dyDescent="0.2">
      <c r="D173" s="10"/>
    </row>
    <row r="174" spans="1:8" ht="18" x14ac:dyDescent="0.25">
      <c r="A174" s="13" t="s">
        <v>156</v>
      </c>
      <c r="B174" s="14"/>
      <c r="C174" s="14"/>
      <c r="D174" s="15"/>
      <c r="E174" s="14"/>
      <c r="F174" s="14"/>
      <c r="G174" s="14"/>
      <c r="H174" s="14"/>
    </row>
    <row r="175" spans="1:8" ht="90" customHeight="1" x14ac:dyDescent="0.2">
      <c r="A175" s="105" t="s">
        <v>157</v>
      </c>
      <c r="B175" s="105"/>
      <c r="C175" s="105"/>
      <c r="D175" s="105"/>
      <c r="E175" s="105"/>
      <c r="F175" s="105"/>
      <c r="G175" s="105"/>
      <c r="H175" s="105"/>
    </row>
    <row r="176" spans="1:8" ht="9.9499999999999993" customHeight="1" x14ac:dyDescent="0.2"/>
    <row r="177" spans="1:8" ht="15.75" x14ac:dyDescent="0.25">
      <c r="A177" s="12" t="s">
        <v>158</v>
      </c>
      <c r="D177" s="10"/>
    </row>
    <row r="179" spans="1:8" ht="15.95" customHeight="1" x14ac:dyDescent="0.2">
      <c r="D179" s="9"/>
      <c r="E179" s="104" t="str">
        <f>VLOOKUP(Calculations!B279,Calculations!G278:N279,5,FALSE)</f>
        <v>AC Level 2 charging stations, which operate on 240 VAC and result in 10 to 20 miles of added electrical range per hour of charging time, are most appropriate when EVs park for 1-4 hours</v>
      </c>
      <c r="F179" s="104"/>
      <c r="G179" s="104"/>
      <c r="H179" s="104"/>
    </row>
    <row r="180" spans="1:8" ht="15.95" customHeight="1" x14ac:dyDescent="0.2">
      <c r="D180" s="9"/>
      <c r="E180" s="104"/>
      <c r="F180" s="104"/>
      <c r="G180" s="104"/>
      <c r="H180" s="104"/>
    </row>
    <row r="181" spans="1:8" x14ac:dyDescent="0.2">
      <c r="D181" s="10"/>
    </row>
    <row r="182" spans="1:8" ht="15.75" x14ac:dyDescent="0.25">
      <c r="A182" s="12" t="s">
        <v>163</v>
      </c>
      <c r="D182" s="10"/>
    </row>
    <row r="184" spans="1:8" ht="15.95" customHeight="1" x14ac:dyDescent="0.2">
      <c r="D184" s="9"/>
      <c r="E184" s="104" t="str">
        <f>VLOOKUP(Calculations!B284,Calculations!G283:N284,5,FALSE)</f>
        <v>Mounting the charging station on an existing structure can lower the purchase and installation costs, but the structure must be sturdy enough and located in a convenient location close to the parking space</v>
      </c>
      <c r="F184" s="104"/>
      <c r="G184" s="104"/>
      <c r="H184" s="104"/>
    </row>
    <row r="185" spans="1:8" ht="15.95" customHeight="1" x14ac:dyDescent="0.2">
      <c r="D185" s="9"/>
      <c r="E185" s="104"/>
      <c r="F185" s="104"/>
      <c r="G185" s="104"/>
      <c r="H185" s="104"/>
    </row>
    <row r="186" spans="1:8" x14ac:dyDescent="0.2">
      <c r="D186" s="10"/>
    </row>
    <row r="187" spans="1:8" ht="15.75" x14ac:dyDescent="0.25">
      <c r="A187" s="12" t="s">
        <v>167</v>
      </c>
      <c r="D187" s="10"/>
    </row>
    <row r="189" spans="1:8" ht="15.95" customHeight="1" x14ac:dyDescent="0.2">
      <c r="D189" s="9"/>
      <c r="E189" s="104" t="str">
        <f>VLOOKUP(Calculations!B289,Calculations!G288:N289,5,FALSE)</f>
        <v>A networked station can lock the connector when not in use, monitor use, impose a fee for charging, notify the owner of issues, and automatically appears on station locator maps, but requires an annual subscription</v>
      </c>
      <c r="F189" s="104"/>
      <c r="G189" s="104"/>
      <c r="H189" s="104"/>
    </row>
    <row r="190" spans="1:8" ht="15.95" customHeight="1" x14ac:dyDescent="0.2">
      <c r="D190" s="9"/>
      <c r="E190" s="104"/>
      <c r="F190" s="104"/>
      <c r="G190" s="104"/>
      <c r="H190" s="104"/>
    </row>
    <row r="191" spans="1:8" x14ac:dyDescent="0.2">
      <c r="D191" s="10"/>
      <c r="E191" s="104"/>
      <c r="F191" s="104"/>
      <c r="G191" s="104"/>
      <c r="H191" s="104"/>
    </row>
  </sheetData>
  <sheetProtection algorithmName="SHA-512" hashValue="/wYBHKg0853+5kATzC/mA0taVOgxjUbuLXuIbZHXG+t5cHOvapz6RjkGBg+gEUbY+KFN3R+9v7/5uL2C3CCMgQ==" saltValue="725IAvJYQRb/N9OsfbmS3A==" spinCount="100000" sheet="1" objects="1" scenarios="1" selectLockedCells="1"/>
  <protectedRanges>
    <protectedRange sqref="B14 B15 G52 D65 E119 F167" name="Range1"/>
  </protectedRanges>
  <mergeCells count="32">
    <mergeCell ref="E80:H81"/>
    <mergeCell ref="E85:H86"/>
    <mergeCell ref="E90:H91"/>
    <mergeCell ref="E56:H58"/>
    <mergeCell ref="E62:H63"/>
    <mergeCell ref="E69:H70"/>
    <mergeCell ref="E75:H76"/>
    <mergeCell ref="E47:H50"/>
    <mergeCell ref="B14:D14"/>
    <mergeCell ref="B15:F15"/>
    <mergeCell ref="E36:H37"/>
    <mergeCell ref="E31:H32"/>
    <mergeCell ref="E41:H42"/>
    <mergeCell ref="E96:H97"/>
    <mergeCell ref="E101:H102"/>
    <mergeCell ref="E106:H107"/>
    <mergeCell ref="E111:H112"/>
    <mergeCell ref="E116:H117"/>
    <mergeCell ref="E148:H149"/>
    <mergeCell ref="E153:H154"/>
    <mergeCell ref="E159:H160"/>
    <mergeCell ref="E164:H165"/>
    <mergeCell ref="E123:H124"/>
    <mergeCell ref="E128:H129"/>
    <mergeCell ref="E133:H134"/>
    <mergeCell ref="E138:H139"/>
    <mergeCell ref="E143:H144"/>
    <mergeCell ref="E171:H172"/>
    <mergeCell ref="A175:H175"/>
    <mergeCell ref="E179:H180"/>
    <mergeCell ref="E184:H185"/>
    <mergeCell ref="E189:H191"/>
  </mergeCells>
  <conditionalFormatting sqref="C20:C21">
    <cfRule type="iconSet" priority="11">
      <iconSet iconSet="3Arrows">
        <cfvo type="percent" val="0"/>
        <cfvo type="percent" val="33"/>
        <cfvo type="percent" val="67"/>
      </iconSet>
    </cfRule>
  </conditionalFormatting>
  <conditionalFormatting sqref="C22:C23">
    <cfRule type="iconSet" priority="7">
      <iconSet iconSet="3Arrows">
        <cfvo type="percent" val="0"/>
        <cfvo type="percent" val="33"/>
        <cfvo type="percent" val="67"/>
      </iconSet>
    </cfRule>
  </conditionalFormatting>
  <conditionalFormatting sqref="C24:C25">
    <cfRule type="iconSet" priority="6">
      <iconSet iconSet="3Arrows">
        <cfvo type="percent" val="0"/>
        <cfvo type="percent" val="33"/>
        <cfvo type="percent" val="67"/>
      </iconSet>
    </cfRule>
  </conditionalFormatting>
  <conditionalFormatting sqref="C26">
    <cfRule type="iconSet" priority="5">
      <iconSet iconSet="3Arrows">
        <cfvo type="percent" val="0"/>
        <cfvo type="percent" val="33"/>
        <cfvo type="percent" val="67"/>
      </iconSet>
    </cfRule>
  </conditionalFormatting>
  <pageMargins left="0.7" right="0.7" top="0.75" bottom="0.75" header="0.3" footer="0.3"/>
  <pageSetup scale="5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Group Box 5">
              <controlPr defaultSize="0" autoFill="0" autoPict="0">
                <anchor moveWithCells="1">
                  <from>
                    <xdr:col>0</xdr:col>
                    <xdr:colOff>114300</xdr:colOff>
                    <xdr:row>29</xdr:row>
                    <xdr:rowOff>66675</xdr:rowOff>
                  </from>
                  <to>
                    <xdr:col>8</xdr:col>
                    <xdr:colOff>76200</xdr:colOff>
                    <xdr:row>32</xdr:row>
                    <xdr:rowOff>66675</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504825</xdr:colOff>
                    <xdr:row>30</xdr:row>
                    <xdr:rowOff>76200</xdr:rowOff>
                  </from>
                  <to>
                    <xdr:col>1</xdr:col>
                    <xdr:colOff>180975</xdr:colOff>
                    <xdr:row>31</xdr:row>
                    <xdr:rowOff>85725</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1</xdr:col>
                    <xdr:colOff>838200</xdr:colOff>
                    <xdr:row>30</xdr:row>
                    <xdr:rowOff>76200</xdr:rowOff>
                  </from>
                  <to>
                    <xdr:col>2</xdr:col>
                    <xdr:colOff>695325</xdr:colOff>
                    <xdr:row>31</xdr:row>
                    <xdr:rowOff>95250</xdr:rowOff>
                  </to>
                </anchor>
              </controlPr>
            </control>
          </mc:Choice>
        </mc:AlternateContent>
        <mc:AlternateContent xmlns:mc="http://schemas.openxmlformats.org/markup-compatibility/2006">
          <mc:Choice Requires="x14">
            <control shapeId="1090" r:id="rId7" name="Group Box 66">
              <controlPr locked="0" defaultSize="0" autoFill="0" autoPict="0">
                <anchor moveWithCells="1">
                  <from>
                    <xdr:col>0</xdr:col>
                    <xdr:colOff>114300</xdr:colOff>
                    <xdr:row>18</xdr:row>
                    <xdr:rowOff>85725</xdr:rowOff>
                  </from>
                  <to>
                    <xdr:col>8</xdr:col>
                    <xdr:colOff>85725</xdr:colOff>
                    <xdr:row>20</xdr:row>
                    <xdr:rowOff>57150</xdr:rowOff>
                  </to>
                </anchor>
              </controlPr>
            </control>
          </mc:Choice>
        </mc:AlternateContent>
        <mc:AlternateContent xmlns:mc="http://schemas.openxmlformats.org/markup-compatibility/2006">
          <mc:Choice Requires="x14">
            <control shapeId="1091" r:id="rId8" name="Group Box 67">
              <controlPr defaultSize="0" autoFill="0" autoPict="0">
                <anchor moveWithCells="1">
                  <from>
                    <xdr:col>0</xdr:col>
                    <xdr:colOff>104775</xdr:colOff>
                    <xdr:row>20</xdr:row>
                    <xdr:rowOff>123825</xdr:rowOff>
                  </from>
                  <to>
                    <xdr:col>8</xdr:col>
                    <xdr:colOff>85725</xdr:colOff>
                    <xdr:row>22</xdr:row>
                    <xdr:rowOff>57150</xdr:rowOff>
                  </to>
                </anchor>
              </controlPr>
            </control>
          </mc:Choice>
        </mc:AlternateContent>
        <mc:AlternateContent xmlns:mc="http://schemas.openxmlformats.org/markup-compatibility/2006">
          <mc:Choice Requires="x14">
            <control shapeId="1092" r:id="rId9" name="Group Box 68">
              <controlPr defaultSize="0" autoFill="0" autoPict="0">
                <anchor moveWithCells="1">
                  <from>
                    <xdr:col>0</xdr:col>
                    <xdr:colOff>114300</xdr:colOff>
                    <xdr:row>22</xdr:row>
                    <xdr:rowOff>133350</xdr:rowOff>
                  </from>
                  <to>
                    <xdr:col>8</xdr:col>
                    <xdr:colOff>95250</xdr:colOff>
                    <xdr:row>24</xdr:row>
                    <xdr:rowOff>66675</xdr:rowOff>
                  </to>
                </anchor>
              </controlPr>
            </control>
          </mc:Choice>
        </mc:AlternateContent>
        <mc:AlternateContent xmlns:mc="http://schemas.openxmlformats.org/markup-compatibility/2006">
          <mc:Choice Requires="x14">
            <control shapeId="1093" r:id="rId10" name="Group Box 69">
              <controlPr defaultSize="0" autoFill="0" autoPict="0" altText="(1D)">
                <anchor moveWithCells="1">
                  <from>
                    <xdr:col>0</xdr:col>
                    <xdr:colOff>114300</xdr:colOff>
                    <xdr:row>24</xdr:row>
                    <xdr:rowOff>123825</xdr:rowOff>
                  </from>
                  <to>
                    <xdr:col>8</xdr:col>
                    <xdr:colOff>95250</xdr:colOff>
                    <xdr:row>26</xdr:row>
                    <xdr:rowOff>57150</xdr:rowOff>
                  </to>
                </anchor>
              </controlPr>
            </control>
          </mc:Choice>
        </mc:AlternateContent>
        <mc:AlternateContent xmlns:mc="http://schemas.openxmlformats.org/markup-compatibility/2006">
          <mc:Choice Requires="x14">
            <control shapeId="1094" r:id="rId11" name="Option Button 70">
              <controlPr defaultSize="0" autoFill="0" autoLine="0" autoPict="0">
                <anchor moveWithCells="1">
                  <from>
                    <xdr:col>2</xdr:col>
                    <xdr:colOff>161925</xdr:colOff>
                    <xdr:row>18</xdr:row>
                    <xdr:rowOff>114300</xdr:rowOff>
                  </from>
                  <to>
                    <xdr:col>3</xdr:col>
                    <xdr:colOff>895350</xdr:colOff>
                    <xdr:row>20</xdr:row>
                    <xdr:rowOff>0</xdr:rowOff>
                  </to>
                </anchor>
              </controlPr>
            </control>
          </mc:Choice>
        </mc:AlternateContent>
        <mc:AlternateContent xmlns:mc="http://schemas.openxmlformats.org/markup-compatibility/2006">
          <mc:Choice Requires="x14">
            <control shapeId="1095" r:id="rId12" name="Option Button 71">
              <controlPr defaultSize="0" autoFill="0" autoLine="0" autoPict="0">
                <anchor moveWithCells="1">
                  <from>
                    <xdr:col>3</xdr:col>
                    <xdr:colOff>485775</xdr:colOff>
                    <xdr:row>18</xdr:row>
                    <xdr:rowOff>123825</xdr:rowOff>
                  </from>
                  <to>
                    <xdr:col>4</xdr:col>
                    <xdr:colOff>1219200</xdr:colOff>
                    <xdr:row>20</xdr:row>
                    <xdr:rowOff>9525</xdr:rowOff>
                  </to>
                </anchor>
              </controlPr>
            </control>
          </mc:Choice>
        </mc:AlternateContent>
        <mc:AlternateContent xmlns:mc="http://schemas.openxmlformats.org/markup-compatibility/2006">
          <mc:Choice Requires="x14">
            <control shapeId="1096" r:id="rId13" name="Option Button 72">
              <controlPr defaultSize="0" autoFill="0" autoLine="0" autoPict="0">
                <anchor moveWithCells="1">
                  <from>
                    <xdr:col>4</xdr:col>
                    <xdr:colOff>895350</xdr:colOff>
                    <xdr:row>18</xdr:row>
                    <xdr:rowOff>123825</xdr:rowOff>
                  </from>
                  <to>
                    <xdr:col>6</xdr:col>
                    <xdr:colOff>57150</xdr:colOff>
                    <xdr:row>20</xdr:row>
                    <xdr:rowOff>9525</xdr:rowOff>
                  </to>
                </anchor>
              </controlPr>
            </control>
          </mc:Choice>
        </mc:AlternateContent>
        <mc:AlternateContent xmlns:mc="http://schemas.openxmlformats.org/markup-compatibility/2006">
          <mc:Choice Requires="x14">
            <control shapeId="1097" r:id="rId14" name="Option Button 73">
              <controlPr defaultSize="0" autoFill="0" autoLine="0" autoPict="0">
                <anchor moveWithCells="1">
                  <from>
                    <xdr:col>5</xdr:col>
                    <xdr:colOff>876300</xdr:colOff>
                    <xdr:row>18</xdr:row>
                    <xdr:rowOff>114300</xdr:rowOff>
                  </from>
                  <to>
                    <xdr:col>7</xdr:col>
                    <xdr:colOff>38100</xdr:colOff>
                    <xdr:row>20</xdr:row>
                    <xdr:rowOff>0</xdr:rowOff>
                  </to>
                </anchor>
              </controlPr>
            </control>
          </mc:Choice>
        </mc:AlternateContent>
        <mc:AlternateContent xmlns:mc="http://schemas.openxmlformats.org/markup-compatibility/2006">
          <mc:Choice Requires="x14">
            <control shapeId="1102" r:id="rId15" name="Option Button 78">
              <controlPr defaultSize="0" autoFill="0" autoLine="0" autoPict="0">
                <anchor moveWithCells="1">
                  <from>
                    <xdr:col>6</xdr:col>
                    <xdr:colOff>1323975</xdr:colOff>
                    <xdr:row>18</xdr:row>
                    <xdr:rowOff>123825</xdr:rowOff>
                  </from>
                  <to>
                    <xdr:col>7</xdr:col>
                    <xdr:colOff>1066800</xdr:colOff>
                    <xdr:row>20</xdr:row>
                    <xdr:rowOff>9525</xdr:rowOff>
                  </to>
                </anchor>
              </controlPr>
            </control>
          </mc:Choice>
        </mc:AlternateContent>
        <mc:AlternateContent xmlns:mc="http://schemas.openxmlformats.org/markup-compatibility/2006">
          <mc:Choice Requires="x14">
            <control shapeId="1103" r:id="rId16" name="Option Button 79">
              <controlPr defaultSize="0" autoFill="0" autoLine="0" autoPict="0">
                <anchor moveWithCells="1">
                  <from>
                    <xdr:col>2</xdr:col>
                    <xdr:colOff>152400</xdr:colOff>
                    <xdr:row>20</xdr:row>
                    <xdr:rowOff>161925</xdr:rowOff>
                  </from>
                  <to>
                    <xdr:col>3</xdr:col>
                    <xdr:colOff>228600</xdr:colOff>
                    <xdr:row>22</xdr:row>
                    <xdr:rowOff>19050</xdr:rowOff>
                  </to>
                </anchor>
              </controlPr>
            </control>
          </mc:Choice>
        </mc:AlternateContent>
        <mc:AlternateContent xmlns:mc="http://schemas.openxmlformats.org/markup-compatibility/2006">
          <mc:Choice Requires="x14">
            <control shapeId="1104" r:id="rId17" name="Option Button 80">
              <controlPr defaultSize="0" autoFill="0" autoLine="0" autoPict="0">
                <anchor moveWithCells="1">
                  <from>
                    <xdr:col>3</xdr:col>
                    <xdr:colOff>495300</xdr:colOff>
                    <xdr:row>20</xdr:row>
                    <xdr:rowOff>161925</xdr:rowOff>
                  </from>
                  <to>
                    <xdr:col>4</xdr:col>
                    <xdr:colOff>514350</xdr:colOff>
                    <xdr:row>22</xdr:row>
                    <xdr:rowOff>19050</xdr:rowOff>
                  </to>
                </anchor>
              </controlPr>
            </control>
          </mc:Choice>
        </mc:AlternateContent>
        <mc:AlternateContent xmlns:mc="http://schemas.openxmlformats.org/markup-compatibility/2006">
          <mc:Choice Requires="x14">
            <control shapeId="1113" r:id="rId18" name="Option Button 89">
              <controlPr defaultSize="0" autoFill="0" autoLine="0" autoPict="0">
                <anchor moveWithCells="1">
                  <from>
                    <xdr:col>2</xdr:col>
                    <xdr:colOff>152400</xdr:colOff>
                    <xdr:row>24</xdr:row>
                    <xdr:rowOff>161925</xdr:rowOff>
                  </from>
                  <to>
                    <xdr:col>3</xdr:col>
                    <xdr:colOff>66675</xdr:colOff>
                    <xdr:row>26</xdr:row>
                    <xdr:rowOff>19050</xdr:rowOff>
                  </to>
                </anchor>
              </controlPr>
            </control>
          </mc:Choice>
        </mc:AlternateContent>
        <mc:AlternateContent xmlns:mc="http://schemas.openxmlformats.org/markup-compatibility/2006">
          <mc:Choice Requires="x14">
            <control shapeId="1118" r:id="rId19" name="Option Button 94">
              <controlPr defaultSize="0" autoFill="0" autoLine="0" autoPict="0">
                <anchor moveWithCells="1">
                  <from>
                    <xdr:col>4</xdr:col>
                    <xdr:colOff>895350</xdr:colOff>
                    <xdr:row>20</xdr:row>
                    <xdr:rowOff>161925</xdr:rowOff>
                  </from>
                  <to>
                    <xdr:col>5</xdr:col>
                    <xdr:colOff>219075</xdr:colOff>
                    <xdr:row>22</xdr:row>
                    <xdr:rowOff>19050</xdr:rowOff>
                  </to>
                </anchor>
              </controlPr>
            </control>
          </mc:Choice>
        </mc:AlternateContent>
        <mc:AlternateContent xmlns:mc="http://schemas.openxmlformats.org/markup-compatibility/2006">
          <mc:Choice Requires="x14">
            <control shapeId="1119" r:id="rId20" name="Option Button 95">
              <controlPr defaultSize="0" autoFill="0" autoLine="0" autoPict="0">
                <anchor moveWithCells="1">
                  <from>
                    <xdr:col>5</xdr:col>
                    <xdr:colOff>885825</xdr:colOff>
                    <xdr:row>20</xdr:row>
                    <xdr:rowOff>161925</xdr:rowOff>
                  </from>
                  <to>
                    <xdr:col>6</xdr:col>
                    <xdr:colOff>742950</xdr:colOff>
                    <xdr:row>22</xdr:row>
                    <xdr:rowOff>19050</xdr:rowOff>
                  </to>
                </anchor>
              </controlPr>
            </control>
          </mc:Choice>
        </mc:AlternateContent>
        <mc:AlternateContent xmlns:mc="http://schemas.openxmlformats.org/markup-compatibility/2006">
          <mc:Choice Requires="x14">
            <control shapeId="1120" r:id="rId21" name="Option Button 96">
              <controlPr defaultSize="0" autoFill="0" autoLine="0" autoPict="0">
                <anchor moveWithCells="1">
                  <from>
                    <xdr:col>6</xdr:col>
                    <xdr:colOff>1343025</xdr:colOff>
                    <xdr:row>20</xdr:row>
                    <xdr:rowOff>161925</xdr:rowOff>
                  </from>
                  <to>
                    <xdr:col>7</xdr:col>
                    <xdr:colOff>1047750</xdr:colOff>
                    <xdr:row>22</xdr:row>
                    <xdr:rowOff>19050</xdr:rowOff>
                  </to>
                </anchor>
              </controlPr>
            </control>
          </mc:Choice>
        </mc:AlternateContent>
        <mc:AlternateContent xmlns:mc="http://schemas.openxmlformats.org/markup-compatibility/2006">
          <mc:Choice Requires="x14">
            <control shapeId="1121" r:id="rId22" name="Option Button 97">
              <controlPr defaultSize="0" autoFill="0" autoLine="0" autoPict="0">
                <anchor moveWithCells="1">
                  <from>
                    <xdr:col>3</xdr:col>
                    <xdr:colOff>495300</xdr:colOff>
                    <xdr:row>24</xdr:row>
                    <xdr:rowOff>161925</xdr:rowOff>
                  </from>
                  <to>
                    <xdr:col>4</xdr:col>
                    <xdr:colOff>314325</xdr:colOff>
                    <xdr:row>26</xdr:row>
                    <xdr:rowOff>19050</xdr:rowOff>
                  </to>
                </anchor>
              </controlPr>
            </control>
          </mc:Choice>
        </mc:AlternateContent>
        <mc:AlternateContent xmlns:mc="http://schemas.openxmlformats.org/markup-compatibility/2006">
          <mc:Choice Requires="x14">
            <control shapeId="1122" r:id="rId23" name="Option Button 98">
              <controlPr defaultSize="0" autoFill="0" autoLine="0" autoPict="0">
                <anchor moveWithCells="1">
                  <from>
                    <xdr:col>4</xdr:col>
                    <xdr:colOff>904875</xdr:colOff>
                    <xdr:row>24</xdr:row>
                    <xdr:rowOff>161925</xdr:rowOff>
                  </from>
                  <to>
                    <xdr:col>5</xdr:col>
                    <xdr:colOff>428625</xdr:colOff>
                    <xdr:row>26</xdr:row>
                    <xdr:rowOff>19050</xdr:rowOff>
                  </to>
                </anchor>
              </controlPr>
            </control>
          </mc:Choice>
        </mc:AlternateContent>
        <mc:AlternateContent xmlns:mc="http://schemas.openxmlformats.org/markup-compatibility/2006">
          <mc:Choice Requires="x14">
            <control shapeId="1124" r:id="rId24" name="Option Button 100">
              <controlPr defaultSize="0" autoFill="0" autoLine="0" autoPict="0">
                <anchor moveWithCells="1">
                  <from>
                    <xdr:col>5</xdr:col>
                    <xdr:colOff>904875</xdr:colOff>
                    <xdr:row>24</xdr:row>
                    <xdr:rowOff>161925</xdr:rowOff>
                  </from>
                  <to>
                    <xdr:col>6</xdr:col>
                    <xdr:colOff>409575</xdr:colOff>
                    <xdr:row>26</xdr:row>
                    <xdr:rowOff>19050</xdr:rowOff>
                  </to>
                </anchor>
              </controlPr>
            </control>
          </mc:Choice>
        </mc:AlternateContent>
        <mc:AlternateContent xmlns:mc="http://schemas.openxmlformats.org/markup-compatibility/2006">
          <mc:Choice Requires="x14">
            <control shapeId="1125" r:id="rId25" name="Option Button 101">
              <controlPr defaultSize="0" autoFill="0" autoLine="0" autoPict="0">
                <anchor moveWithCells="1">
                  <from>
                    <xdr:col>6</xdr:col>
                    <xdr:colOff>1362075</xdr:colOff>
                    <xdr:row>24</xdr:row>
                    <xdr:rowOff>161925</xdr:rowOff>
                  </from>
                  <to>
                    <xdr:col>7</xdr:col>
                    <xdr:colOff>1028700</xdr:colOff>
                    <xdr:row>26</xdr:row>
                    <xdr:rowOff>19050</xdr:rowOff>
                  </to>
                </anchor>
              </controlPr>
            </control>
          </mc:Choice>
        </mc:AlternateContent>
        <mc:AlternateContent xmlns:mc="http://schemas.openxmlformats.org/markup-compatibility/2006">
          <mc:Choice Requires="x14">
            <control shapeId="1126" r:id="rId26" name="Option Button 102">
              <controlPr defaultSize="0" autoFill="0" autoLine="0" autoPict="0">
                <anchor moveWithCells="1">
                  <from>
                    <xdr:col>2</xdr:col>
                    <xdr:colOff>161925</xdr:colOff>
                    <xdr:row>22</xdr:row>
                    <xdr:rowOff>161925</xdr:rowOff>
                  </from>
                  <to>
                    <xdr:col>3</xdr:col>
                    <xdr:colOff>171450</xdr:colOff>
                    <xdr:row>24</xdr:row>
                    <xdr:rowOff>19050</xdr:rowOff>
                  </to>
                </anchor>
              </controlPr>
            </control>
          </mc:Choice>
        </mc:AlternateContent>
        <mc:AlternateContent xmlns:mc="http://schemas.openxmlformats.org/markup-compatibility/2006">
          <mc:Choice Requires="x14">
            <control shapeId="1127" r:id="rId27" name="Option Button 103">
              <controlPr defaultSize="0" autoFill="0" autoLine="0" autoPict="0">
                <anchor moveWithCells="1">
                  <from>
                    <xdr:col>3</xdr:col>
                    <xdr:colOff>504825</xdr:colOff>
                    <xdr:row>22</xdr:row>
                    <xdr:rowOff>171450</xdr:rowOff>
                  </from>
                  <to>
                    <xdr:col>4</xdr:col>
                    <xdr:colOff>409575</xdr:colOff>
                    <xdr:row>24</xdr:row>
                    <xdr:rowOff>28575</xdr:rowOff>
                  </to>
                </anchor>
              </controlPr>
            </control>
          </mc:Choice>
        </mc:AlternateContent>
        <mc:AlternateContent xmlns:mc="http://schemas.openxmlformats.org/markup-compatibility/2006">
          <mc:Choice Requires="x14">
            <control shapeId="1128" r:id="rId28" name="Option Button 104">
              <controlPr defaultSize="0" autoFill="0" autoLine="0" autoPict="0">
                <anchor moveWithCells="1">
                  <from>
                    <xdr:col>4</xdr:col>
                    <xdr:colOff>904875</xdr:colOff>
                    <xdr:row>22</xdr:row>
                    <xdr:rowOff>171450</xdr:rowOff>
                  </from>
                  <to>
                    <xdr:col>5</xdr:col>
                    <xdr:colOff>466725</xdr:colOff>
                    <xdr:row>24</xdr:row>
                    <xdr:rowOff>28575</xdr:rowOff>
                  </to>
                </anchor>
              </controlPr>
            </control>
          </mc:Choice>
        </mc:AlternateContent>
        <mc:AlternateContent xmlns:mc="http://schemas.openxmlformats.org/markup-compatibility/2006">
          <mc:Choice Requires="x14">
            <control shapeId="1129" r:id="rId29" name="Option Button 105">
              <controlPr defaultSize="0" autoFill="0" autoLine="0" autoPict="0">
                <anchor moveWithCells="1">
                  <from>
                    <xdr:col>5</xdr:col>
                    <xdr:colOff>904875</xdr:colOff>
                    <xdr:row>22</xdr:row>
                    <xdr:rowOff>171450</xdr:rowOff>
                  </from>
                  <to>
                    <xdr:col>6</xdr:col>
                    <xdr:colOff>590550</xdr:colOff>
                    <xdr:row>24</xdr:row>
                    <xdr:rowOff>28575</xdr:rowOff>
                  </to>
                </anchor>
              </controlPr>
            </control>
          </mc:Choice>
        </mc:AlternateContent>
        <mc:AlternateContent xmlns:mc="http://schemas.openxmlformats.org/markup-compatibility/2006">
          <mc:Choice Requires="x14">
            <control shapeId="1130" r:id="rId30" name="Option Button 106">
              <controlPr defaultSize="0" autoFill="0" autoLine="0" autoPict="0">
                <anchor moveWithCells="1">
                  <from>
                    <xdr:col>6</xdr:col>
                    <xdr:colOff>1352550</xdr:colOff>
                    <xdr:row>22</xdr:row>
                    <xdr:rowOff>161925</xdr:rowOff>
                  </from>
                  <to>
                    <xdr:col>7</xdr:col>
                    <xdr:colOff>904875</xdr:colOff>
                    <xdr:row>24</xdr:row>
                    <xdr:rowOff>19050</xdr:rowOff>
                  </to>
                </anchor>
              </controlPr>
            </control>
          </mc:Choice>
        </mc:AlternateContent>
        <mc:AlternateContent xmlns:mc="http://schemas.openxmlformats.org/markup-compatibility/2006">
          <mc:Choice Requires="x14">
            <control shapeId="1134" r:id="rId31" name="Group Box 110">
              <controlPr defaultSize="0" autoFill="0" autoPict="0" altText="(3)">
                <anchor moveWithCells="1">
                  <from>
                    <xdr:col>0</xdr:col>
                    <xdr:colOff>114300</xdr:colOff>
                    <xdr:row>34</xdr:row>
                    <xdr:rowOff>66675</xdr:rowOff>
                  </from>
                  <to>
                    <xdr:col>8</xdr:col>
                    <xdr:colOff>76200</xdr:colOff>
                    <xdr:row>37</xdr:row>
                    <xdr:rowOff>47625</xdr:rowOff>
                  </to>
                </anchor>
              </controlPr>
            </control>
          </mc:Choice>
        </mc:AlternateContent>
        <mc:AlternateContent xmlns:mc="http://schemas.openxmlformats.org/markup-compatibility/2006">
          <mc:Choice Requires="x14">
            <control shapeId="1135" r:id="rId32" name="Option Button 111">
              <controlPr defaultSize="0" autoFill="0" autoLine="0" autoPict="0">
                <anchor moveWithCells="1">
                  <from>
                    <xdr:col>0</xdr:col>
                    <xdr:colOff>457200</xdr:colOff>
                    <xdr:row>35</xdr:row>
                    <xdr:rowOff>66675</xdr:rowOff>
                  </from>
                  <to>
                    <xdr:col>1</xdr:col>
                    <xdr:colOff>133350</xdr:colOff>
                    <xdr:row>36</xdr:row>
                    <xdr:rowOff>76200</xdr:rowOff>
                  </to>
                </anchor>
              </controlPr>
            </control>
          </mc:Choice>
        </mc:AlternateContent>
        <mc:AlternateContent xmlns:mc="http://schemas.openxmlformats.org/markup-compatibility/2006">
          <mc:Choice Requires="x14">
            <control shapeId="1136" r:id="rId33" name="Option Button 112">
              <controlPr defaultSize="0" autoFill="0" autoLine="0" autoPict="0">
                <anchor moveWithCells="1">
                  <from>
                    <xdr:col>1</xdr:col>
                    <xdr:colOff>838200</xdr:colOff>
                    <xdr:row>35</xdr:row>
                    <xdr:rowOff>76200</xdr:rowOff>
                  </from>
                  <to>
                    <xdr:col>2</xdr:col>
                    <xdr:colOff>695325</xdr:colOff>
                    <xdr:row>36</xdr:row>
                    <xdr:rowOff>95250</xdr:rowOff>
                  </to>
                </anchor>
              </controlPr>
            </control>
          </mc:Choice>
        </mc:AlternateContent>
        <mc:AlternateContent xmlns:mc="http://schemas.openxmlformats.org/markup-compatibility/2006">
          <mc:Choice Requires="x14">
            <control shapeId="1137" r:id="rId34" name="Group Box 113">
              <controlPr defaultSize="0" autoFill="0" autoPict="0" altText="(3)">
                <anchor moveWithCells="1">
                  <from>
                    <xdr:col>0</xdr:col>
                    <xdr:colOff>114300</xdr:colOff>
                    <xdr:row>39</xdr:row>
                    <xdr:rowOff>66675</xdr:rowOff>
                  </from>
                  <to>
                    <xdr:col>8</xdr:col>
                    <xdr:colOff>76200</xdr:colOff>
                    <xdr:row>42</xdr:row>
                    <xdr:rowOff>47625</xdr:rowOff>
                  </to>
                </anchor>
              </controlPr>
            </control>
          </mc:Choice>
        </mc:AlternateContent>
        <mc:AlternateContent xmlns:mc="http://schemas.openxmlformats.org/markup-compatibility/2006">
          <mc:Choice Requires="x14">
            <control shapeId="1138" r:id="rId35" name="Option Button 114">
              <controlPr defaultSize="0" autoFill="0" autoLine="0" autoPict="0">
                <anchor moveWithCells="1">
                  <from>
                    <xdr:col>0</xdr:col>
                    <xdr:colOff>400050</xdr:colOff>
                    <xdr:row>39</xdr:row>
                    <xdr:rowOff>133350</xdr:rowOff>
                  </from>
                  <to>
                    <xdr:col>1</xdr:col>
                    <xdr:colOff>76200</xdr:colOff>
                    <xdr:row>40</xdr:row>
                    <xdr:rowOff>161925</xdr:rowOff>
                  </to>
                </anchor>
              </controlPr>
            </control>
          </mc:Choice>
        </mc:AlternateContent>
        <mc:AlternateContent xmlns:mc="http://schemas.openxmlformats.org/markup-compatibility/2006">
          <mc:Choice Requires="x14">
            <control shapeId="1139" r:id="rId36" name="Option Button 115">
              <controlPr defaultSize="0" autoFill="0" autoLine="0" autoPict="0">
                <anchor moveWithCells="1">
                  <from>
                    <xdr:col>1</xdr:col>
                    <xdr:colOff>542925</xdr:colOff>
                    <xdr:row>39</xdr:row>
                    <xdr:rowOff>133350</xdr:rowOff>
                  </from>
                  <to>
                    <xdr:col>2</xdr:col>
                    <xdr:colOff>400050</xdr:colOff>
                    <xdr:row>40</xdr:row>
                    <xdr:rowOff>171450</xdr:rowOff>
                  </to>
                </anchor>
              </controlPr>
            </control>
          </mc:Choice>
        </mc:AlternateContent>
        <mc:AlternateContent xmlns:mc="http://schemas.openxmlformats.org/markup-compatibility/2006">
          <mc:Choice Requires="x14">
            <control shapeId="1140" r:id="rId37" name="Option Button 116">
              <controlPr defaultSize="0" autoFill="0" autoLine="0" autoPict="0">
                <anchor moveWithCells="1">
                  <from>
                    <xdr:col>2</xdr:col>
                    <xdr:colOff>495300</xdr:colOff>
                    <xdr:row>39</xdr:row>
                    <xdr:rowOff>123825</xdr:rowOff>
                  </from>
                  <to>
                    <xdr:col>3</xdr:col>
                    <xdr:colOff>314325</xdr:colOff>
                    <xdr:row>40</xdr:row>
                    <xdr:rowOff>161925</xdr:rowOff>
                  </to>
                </anchor>
              </controlPr>
            </control>
          </mc:Choice>
        </mc:AlternateContent>
        <mc:AlternateContent xmlns:mc="http://schemas.openxmlformats.org/markup-compatibility/2006">
          <mc:Choice Requires="x14">
            <control shapeId="1141" r:id="rId38" name="Option Button 117">
              <controlPr defaultSize="0" autoFill="0" autoLine="0" autoPict="0">
                <anchor moveWithCells="1">
                  <from>
                    <xdr:col>0</xdr:col>
                    <xdr:colOff>400050</xdr:colOff>
                    <xdr:row>40</xdr:row>
                    <xdr:rowOff>171450</xdr:rowOff>
                  </from>
                  <to>
                    <xdr:col>1</xdr:col>
                    <xdr:colOff>123825</xdr:colOff>
                    <xdr:row>41</xdr:row>
                    <xdr:rowOff>190500</xdr:rowOff>
                  </to>
                </anchor>
              </controlPr>
            </control>
          </mc:Choice>
        </mc:AlternateContent>
        <mc:AlternateContent xmlns:mc="http://schemas.openxmlformats.org/markup-compatibility/2006">
          <mc:Choice Requires="x14">
            <control shapeId="1142" r:id="rId39" name="Group Box 118">
              <controlPr defaultSize="0" autoFill="0" autoPict="0">
                <anchor moveWithCells="1">
                  <from>
                    <xdr:col>0</xdr:col>
                    <xdr:colOff>114300</xdr:colOff>
                    <xdr:row>45</xdr:row>
                    <xdr:rowOff>66675</xdr:rowOff>
                  </from>
                  <to>
                    <xdr:col>8</xdr:col>
                    <xdr:colOff>76200</xdr:colOff>
                    <xdr:row>50</xdr:row>
                    <xdr:rowOff>95250</xdr:rowOff>
                  </to>
                </anchor>
              </controlPr>
            </control>
          </mc:Choice>
        </mc:AlternateContent>
        <mc:AlternateContent xmlns:mc="http://schemas.openxmlformats.org/markup-compatibility/2006">
          <mc:Choice Requires="x14">
            <control shapeId="1143" r:id="rId40" name="Option Button 119">
              <controlPr defaultSize="0" autoFill="0" autoLine="0" autoPict="0">
                <anchor moveWithCells="1">
                  <from>
                    <xdr:col>0</xdr:col>
                    <xdr:colOff>323850</xdr:colOff>
                    <xdr:row>45</xdr:row>
                    <xdr:rowOff>161925</xdr:rowOff>
                  </from>
                  <to>
                    <xdr:col>1</xdr:col>
                    <xdr:colOff>0</xdr:colOff>
                    <xdr:row>46</xdr:row>
                    <xdr:rowOff>190500</xdr:rowOff>
                  </to>
                </anchor>
              </controlPr>
            </control>
          </mc:Choice>
        </mc:AlternateContent>
        <mc:AlternateContent xmlns:mc="http://schemas.openxmlformats.org/markup-compatibility/2006">
          <mc:Choice Requires="x14">
            <control shapeId="1144" r:id="rId41" name="Option Button 120">
              <controlPr defaultSize="0" autoFill="0" autoLine="0" autoPict="0">
                <anchor moveWithCells="1">
                  <from>
                    <xdr:col>1</xdr:col>
                    <xdr:colOff>438150</xdr:colOff>
                    <xdr:row>45</xdr:row>
                    <xdr:rowOff>161925</xdr:rowOff>
                  </from>
                  <to>
                    <xdr:col>2</xdr:col>
                    <xdr:colOff>295275</xdr:colOff>
                    <xdr:row>47</xdr:row>
                    <xdr:rowOff>0</xdr:rowOff>
                  </to>
                </anchor>
              </controlPr>
            </control>
          </mc:Choice>
        </mc:AlternateContent>
        <mc:AlternateContent xmlns:mc="http://schemas.openxmlformats.org/markup-compatibility/2006">
          <mc:Choice Requires="x14">
            <control shapeId="1153" r:id="rId42" name="Option Button 129">
              <controlPr defaultSize="0" autoFill="0" autoLine="0" autoPict="0">
                <anchor moveWithCells="1">
                  <from>
                    <xdr:col>2</xdr:col>
                    <xdr:colOff>685800</xdr:colOff>
                    <xdr:row>45</xdr:row>
                    <xdr:rowOff>161925</xdr:rowOff>
                  </from>
                  <to>
                    <xdr:col>3</xdr:col>
                    <xdr:colOff>638175</xdr:colOff>
                    <xdr:row>47</xdr:row>
                    <xdr:rowOff>0</xdr:rowOff>
                  </to>
                </anchor>
              </controlPr>
            </control>
          </mc:Choice>
        </mc:AlternateContent>
        <mc:AlternateContent xmlns:mc="http://schemas.openxmlformats.org/markup-compatibility/2006">
          <mc:Choice Requires="x14">
            <control shapeId="1154" r:id="rId43" name="Option Button 130">
              <controlPr defaultSize="0" autoFill="0" autoLine="0" autoPict="0">
                <anchor moveWithCells="1">
                  <from>
                    <xdr:col>0</xdr:col>
                    <xdr:colOff>314325</xdr:colOff>
                    <xdr:row>47</xdr:row>
                    <xdr:rowOff>0</xdr:rowOff>
                  </from>
                  <to>
                    <xdr:col>1</xdr:col>
                    <xdr:colOff>28575</xdr:colOff>
                    <xdr:row>48</xdr:row>
                    <xdr:rowOff>19050</xdr:rowOff>
                  </to>
                </anchor>
              </controlPr>
            </control>
          </mc:Choice>
        </mc:AlternateContent>
        <mc:AlternateContent xmlns:mc="http://schemas.openxmlformats.org/markup-compatibility/2006">
          <mc:Choice Requires="x14">
            <control shapeId="1155" r:id="rId44" name="Option Button 131">
              <controlPr defaultSize="0" autoFill="0" autoLine="0" autoPict="0">
                <anchor moveWithCells="1">
                  <from>
                    <xdr:col>1</xdr:col>
                    <xdr:colOff>438150</xdr:colOff>
                    <xdr:row>47</xdr:row>
                    <xdr:rowOff>0</xdr:rowOff>
                  </from>
                  <to>
                    <xdr:col>2</xdr:col>
                    <xdr:colOff>628650</xdr:colOff>
                    <xdr:row>48</xdr:row>
                    <xdr:rowOff>19050</xdr:rowOff>
                  </to>
                </anchor>
              </controlPr>
            </control>
          </mc:Choice>
        </mc:AlternateContent>
        <mc:AlternateContent xmlns:mc="http://schemas.openxmlformats.org/markup-compatibility/2006">
          <mc:Choice Requires="x14">
            <control shapeId="1156" r:id="rId45" name="Option Button 132">
              <controlPr defaultSize="0" autoFill="0" autoLine="0" autoPict="0">
                <anchor moveWithCells="1">
                  <from>
                    <xdr:col>2</xdr:col>
                    <xdr:colOff>685800</xdr:colOff>
                    <xdr:row>46</xdr:row>
                    <xdr:rowOff>190500</xdr:rowOff>
                  </from>
                  <to>
                    <xdr:col>3</xdr:col>
                    <xdr:colOff>609600</xdr:colOff>
                    <xdr:row>48</xdr:row>
                    <xdr:rowOff>9525</xdr:rowOff>
                  </to>
                </anchor>
              </controlPr>
            </control>
          </mc:Choice>
        </mc:AlternateContent>
        <mc:AlternateContent xmlns:mc="http://schemas.openxmlformats.org/markup-compatibility/2006">
          <mc:Choice Requires="x14">
            <control shapeId="1158" r:id="rId46" name="Option Button 134">
              <controlPr defaultSize="0" autoFill="0" autoLine="0" autoPict="0">
                <anchor moveWithCells="1">
                  <from>
                    <xdr:col>0</xdr:col>
                    <xdr:colOff>314325</xdr:colOff>
                    <xdr:row>48</xdr:row>
                    <xdr:rowOff>19050</xdr:rowOff>
                  </from>
                  <to>
                    <xdr:col>1</xdr:col>
                    <xdr:colOff>609600</xdr:colOff>
                    <xdr:row>49</xdr:row>
                    <xdr:rowOff>57150</xdr:rowOff>
                  </to>
                </anchor>
              </controlPr>
            </control>
          </mc:Choice>
        </mc:AlternateContent>
        <mc:AlternateContent xmlns:mc="http://schemas.openxmlformats.org/markup-compatibility/2006">
          <mc:Choice Requires="x14">
            <control shapeId="1159" r:id="rId47" name="Option Button 135">
              <controlPr defaultSize="0" autoFill="0" autoLine="0" autoPict="0">
                <anchor moveWithCells="1">
                  <from>
                    <xdr:col>1</xdr:col>
                    <xdr:colOff>438150</xdr:colOff>
                    <xdr:row>48</xdr:row>
                    <xdr:rowOff>19050</xdr:rowOff>
                  </from>
                  <to>
                    <xdr:col>2</xdr:col>
                    <xdr:colOff>666750</xdr:colOff>
                    <xdr:row>49</xdr:row>
                    <xdr:rowOff>47625</xdr:rowOff>
                  </to>
                </anchor>
              </controlPr>
            </control>
          </mc:Choice>
        </mc:AlternateContent>
        <mc:AlternateContent xmlns:mc="http://schemas.openxmlformats.org/markup-compatibility/2006">
          <mc:Choice Requires="x14">
            <control shapeId="1160" r:id="rId48" name="Option Button 136">
              <controlPr defaultSize="0" autoFill="0" autoLine="0" autoPict="0">
                <anchor moveWithCells="1">
                  <from>
                    <xdr:col>2</xdr:col>
                    <xdr:colOff>685800</xdr:colOff>
                    <xdr:row>48</xdr:row>
                    <xdr:rowOff>0</xdr:rowOff>
                  </from>
                  <to>
                    <xdr:col>3</xdr:col>
                    <xdr:colOff>695325</xdr:colOff>
                    <xdr:row>49</xdr:row>
                    <xdr:rowOff>47625</xdr:rowOff>
                  </to>
                </anchor>
              </controlPr>
            </control>
          </mc:Choice>
        </mc:AlternateContent>
        <mc:AlternateContent xmlns:mc="http://schemas.openxmlformats.org/markup-compatibility/2006">
          <mc:Choice Requires="x14">
            <control shapeId="1171" r:id="rId49" name="Group Box 147">
              <controlPr defaultSize="0" autoFill="0" autoPict="0">
                <anchor moveWithCells="1">
                  <from>
                    <xdr:col>0</xdr:col>
                    <xdr:colOff>114300</xdr:colOff>
                    <xdr:row>54</xdr:row>
                    <xdr:rowOff>66675</xdr:rowOff>
                  </from>
                  <to>
                    <xdr:col>8</xdr:col>
                    <xdr:colOff>76200</xdr:colOff>
                    <xdr:row>58</xdr:row>
                    <xdr:rowOff>76200</xdr:rowOff>
                  </to>
                </anchor>
              </controlPr>
            </control>
          </mc:Choice>
        </mc:AlternateContent>
        <mc:AlternateContent xmlns:mc="http://schemas.openxmlformats.org/markup-compatibility/2006">
          <mc:Choice Requires="x14">
            <control shapeId="1172" r:id="rId50" name="Option Button 148">
              <controlPr defaultSize="0" autoFill="0" autoLine="0" autoPict="0">
                <anchor moveWithCells="1">
                  <from>
                    <xdr:col>0</xdr:col>
                    <xdr:colOff>304800</xdr:colOff>
                    <xdr:row>55</xdr:row>
                    <xdr:rowOff>47625</xdr:rowOff>
                  </from>
                  <to>
                    <xdr:col>0</xdr:col>
                    <xdr:colOff>1247775</xdr:colOff>
                    <xdr:row>56</xdr:row>
                    <xdr:rowOff>57150</xdr:rowOff>
                  </to>
                </anchor>
              </controlPr>
            </control>
          </mc:Choice>
        </mc:AlternateContent>
        <mc:AlternateContent xmlns:mc="http://schemas.openxmlformats.org/markup-compatibility/2006">
          <mc:Choice Requires="x14">
            <control shapeId="1173" r:id="rId51" name="Option Button 149">
              <controlPr defaultSize="0" autoFill="0" autoLine="0" autoPict="0">
                <anchor moveWithCells="1">
                  <from>
                    <xdr:col>1</xdr:col>
                    <xdr:colOff>447675</xdr:colOff>
                    <xdr:row>55</xdr:row>
                    <xdr:rowOff>47625</xdr:rowOff>
                  </from>
                  <to>
                    <xdr:col>2</xdr:col>
                    <xdr:colOff>304800</xdr:colOff>
                    <xdr:row>56</xdr:row>
                    <xdr:rowOff>66675</xdr:rowOff>
                  </to>
                </anchor>
              </controlPr>
            </control>
          </mc:Choice>
        </mc:AlternateContent>
        <mc:AlternateContent xmlns:mc="http://schemas.openxmlformats.org/markup-compatibility/2006">
          <mc:Choice Requires="x14">
            <control shapeId="1174" r:id="rId52" name="Option Button 150">
              <controlPr defaultSize="0" autoFill="0" autoLine="0" autoPict="0">
                <anchor moveWithCells="1">
                  <from>
                    <xdr:col>2</xdr:col>
                    <xdr:colOff>676275</xdr:colOff>
                    <xdr:row>55</xdr:row>
                    <xdr:rowOff>66675</xdr:rowOff>
                  </from>
                  <to>
                    <xdr:col>3</xdr:col>
                    <xdr:colOff>628650</xdr:colOff>
                    <xdr:row>56</xdr:row>
                    <xdr:rowOff>85725</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0</xdr:col>
                    <xdr:colOff>304800</xdr:colOff>
                    <xdr:row>56</xdr:row>
                    <xdr:rowOff>133350</xdr:rowOff>
                  </from>
                  <to>
                    <xdr:col>1</xdr:col>
                    <xdr:colOff>19050</xdr:colOff>
                    <xdr:row>57</xdr:row>
                    <xdr:rowOff>152400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xdr:col>
                    <xdr:colOff>438150</xdr:colOff>
                    <xdr:row>56</xdr:row>
                    <xdr:rowOff>114300</xdr:rowOff>
                  </from>
                  <to>
                    <xdr:col>2</xdr:col>
                    <xdr:colOff>628650</xdr:colOff>
                    <xdr:row>57</xdr:row>
                    <xdr:rowOff>133350</xdr:rowOff>
                  </to>
                </anchor>
              </controlPr>
            </control>
          </mc:Choice>
        </mc:AlternateContent>
        <mc:AlternateContent xmlns:mc="http://schemas.openxmlformats.org/markup-compatibility/2006">
          <mc:Choice Requires="x14">
            <control shapeId="1181" r:id="rId55" name="Group Box 157">
              <controlPr defaultSize="0" autoFill="0" autoPict="0" altText="(3)">
                <anchor moveWithCells="1">
                  <from>
                    <xdr:col>0</xdr:col>
                    <xdr:colOff>114300</xdr:colOff>
                    <xdr:row>60</xdr:row>
                    <xdr:rowOff>66675</xdr:rowOff>
                  </from>
                  <to>
                    <xdr:col>8</xdr:col>
                    <xdr:colOff>76200</xdr:colOff>
                    <xdr:row>63</xdr:row>
                    <xdr:rowOff>47625</xdr:rowOff>
                  </to>
                </anchor>
              </controlPr>
            </control>
          </mc:Choice>
        </mc:AlternateContent>
        <mc:AlternateContent xmlns:mc="http://schemas.openxmlformats.org/markup-compatibility/2006">
          <mc:Choice Requires="x14">
            <control shapeId="1182" r:id="rId56" name="Option Button 158">
              <controlPr defaultSize="0" autoFill="0" autoLine="0" autoPict="0">
                <anchor moveWithCells="1">
                  <from>
                    <xdr:col>0</xdr:col>
                    <xdr:colOff>457200</xdr:colOff>
                    <xdr:row>61</xdr:row>
                    <xdr:rowOff>66675</xdr:rowOff>
                  </from>
                  <to>
                    <xdr:col>1</xdr:col>
                    <xdr:colOff>133350</xdr:colOff>
                    <xdr:row>62</xdr:row>
                    <xdr:rowOff>76200</xdr:rowOff>
                  </to>
                </anchor>
              </controlPr>
            </control>
          </mc:Choice>
        </mc:AlternateContent>
        <mc:AlternateContent xmlns:mc="http://schemas.openxmlformats.org/markup-compatibility/2006">
          <mc:Choice Requires="x14">
            <control shapeId="1183" r:id="rId57" name="Option Button 159">
              <controlPr defaultSize="0" autoFill="0" autoLine="0" autoPict="0">
                <anchor moveWithCells="1">
                  <from>
                    <xdr:col>1</xdr:col>
                    <xdr:colOff>838200</xdr:colOff>
                    <xdr:row>61</xdr:row>
                    <xdr:rowOff>76200</xdr:rowOff>
                  </from>
                  <to>
                    <xdr:col>2</xdr:col>
                    <xdr:colOff>695325</xdr:colOff>
                    <xdr:row>62</xdr:row>
                    <xdr:rowOff>95250</xdr:rowOff>
                  </to>
                </anchor>
              </controlPr>
            </control>
          </mc:Choice>
        </mc:AlternateContent>
        <mc:AlternateContent xmlns:mc="http://schemas.openxmlformats.org/markup-compatibility/2006">
          <mc:Choice Requires="x14">
            <control shapeId="1192" r:id="rId58" name="Group Box 168">
              <controlPr defaultSize="0" autoFill="0" autoPict="0" altText="(3)">
                <anchor moveWithCells="1">
                  <from>
                    <xdr:col>0</xdr:col>
                    <xdr:colOff>114300</xdr:colOff>
                    <xdr:row>67</xdr:row>
                    <xdr:rowOff>66675</xdr:rowOff>
                  </from>
                  <to>
                    <xdr:col>8</xdr:col>
                    <xdr:colOff>76200</xdr:colOff>
                    <xdr:row>70</xdr:row>
                    <xdr:rowOff>47625</xdr:rowOff>
                  </to>
                </anchor>
              </controlPr>
            </control>
          </mc:Choice>
        </mc:AlternateContent>
        <mc:AlternateContent xmlns:mc="http://schemas.openxmlformats.org/markup-compatibility/2006">
          <mc:Choice Requires="x14">
            <control shapeId="1193" r:id="rId59" name="Option Button 169">
              <controlPr defaultSize="0" autoFill="0" autoLine="0" autoPict="0">
                <anchor moveWithCells="1">
                  <from>
                    <xdr:col>0</xdr:col>
                    <xdr:colOff>361950</xdr:colOff>
                    <xdr:row>67</xdr:row>
                    <xdr:rowOff>142875</xdr:rowOff>
                  </from>
                  <to>
                    <xdr:col>1</xdr:col>
                    <xdr:colOff>38100</xdr:colOff>
                    <xdr:row>68</xdr:row>
                    <xdr:rowOff>171450</xdr:rowOff>
                  </to>
                </anchor>
              </controlPr>
            </control>
          </mc:Choice>
        </mc:AlternateContent>
        <mc:AlternateContent xmlns:mc="http://schemas.openxmlformats.org/markup-compatibility/2006">
          <mc:Choice Requires="x14">
            <control shapeId="1194" r:id="rId60" name="Option Button 170">
              <controlPr defaultSize="0" autoFill="0" autoLine="0" autoPict="0">
                <anchor moveWithCells="1">
                  <from>
                    <xdr:col>1</xdr:col>
                    <xdr:colOff>533400</xdr:colOff>
                    <xdr:row>67</xdr:row>
                    <xdr:rowOff>152400</xdr:rowOff>
                  </from>
                  <to>
                    <xdr:col>2</xdr:col>
                    <xdr:colOff>390525</xdr:colOff>
                    <xdr:row>68</xdr:row>
                    <xdr:rowOff>190500</xdr:rowOff>
                  </to>
                </anchor>
              </controlPr>
            </control>
          </mc:Choice>
        </mc:AlternateContent>
        <mc:AlternateContent xmlns:mc="http://schemas.openxmlformats.org/markup-compatibility/2006">
          <mc:Choice Requires="x14">
            <control shapeId="1195" r:id="rId61" name="Option Button 171">
              <controlPr defaultSize="0" autoFill="0" autoLine="0" autoPict="0">
                <anchor moveWithCells="1">
                  <from>
                    <xdr:col>2</xdr:col>
                    <xdr:colOff>561975</xdr:colOff>
                    <xdr:row>67</xdr:row>
                    <xdr:rowOff>142875</xdr:rowOff>
                  </from>
                  <to>
                    <xdr:col>3</xdr:col>
                    <xdr:colOff>381000</xdr:colOff>
                    <xdr:row>68</xdr:row>
                    <xdr:rowOff>180975</xdr:rowOff>
                  </to>
                </anchor>
              </controlPr>
            </control>
          </mc:Choice>
        </mc:AlternateContent>
        <mc:AlternateContent xmlns:mc="http://schemas.openxmlformats.org/markup-compatibility/2006">
          <mc:Choice Requires="x14">
            <control shapeId="1196" r:id="rId62" name="Option Button 172">
              <controlPr defaultSize="0" autoFill="0" autoLine="0" autoPict="0">
                <anchor moveWithCells="1">
                  <from>
                    <xdr:col>0</xdr:col>
                    <xdr:colOff>361950</xdr:colOff>
                    <xdr:row>68</xdr:row>
                    <xdr:rowOff>190500</xdr:rowOff>
                  </from>
                  <to>
                    <xdr:col>1</xdr:col>
                    <xdr:colOff>85725</xdr:colOff>
                    <xdr:row>70</xdr:row>
                    <xdr:rowOff>9525</xdr:rowOff>
                  </to>
                </anchor>
              </controlPr>
            </control>
          </mc:Choice>
        </mc:AlternateContent>
        <mc:AlternateContent xmlns:mc="http://schemas.openxmlformats.org/markup-compatibility/2006">
          <mc:Choice Requires="x14">
            <control shapeId="1198" r:id="rId63" name="Option Button 174">
              <controlPr defaultSize="0" autoFill="0" autoLine="0" autoPict="0">
                <anchor moveWithCells="1">
                  <from>
                    <xdr:col>1</xdr:col>
                    <xdr:colOff>533400</xdr:colOff>
                    <xdr:row>68</xdr:row>
                    <xdr:rowOff>190500</xdr:rowOff>
                  </from>
                  <to>
                    <xdr:col>2</xdr:col>
                    <xdr:colOff>352425</xdr:colOff>
                    <xdr:row>70</xdr:row>
                    <xdr:rowOff>9525</xdr:rowOff>
                  </to>
                </anchor>
              </controlPr>
            </control>
          </mc:Choice>
        </mc:AlternateContent>
        <mc:AlternateContent xmlns:mc="http://schemas.openxmlformats.org/markup-compatibility/2006">
          <mc:Choice Requires="x14">
            <control shapeId="1199" r:id="rId64" name="Option Button 175">
              <controlPr defaultSize="0" autoFill="0" autoLine="0" autoPict="0">
                <anchor moveWithCells="1">
                  <from>
                    <xdr:col>2</xdr:col>
                    <xdr:colOff>561975</xdr:colOff>
                    <xdr:row>68</xdr:row>
                    <xdr:rowOff>190500</xdr:rowOff>
                  </from>
                  <to>
                    <xdr:col>3</xdr:col>
                    <xdr:colOff>381000</xdr:colOff>
                    <xdr:row>70</xdr:row>
                    <xdr:rowOff>9525</xdr:rowOff>
                  </to>
                </anchor>
              </controlPr>
            </control>
          </mc:Choice>
        </mc:AlternateContent>
        <mc:AlternateContent xmlns:mc="http://schemas.openxmlformats.org/markup-compatibility/2006">
          <mc:Choice Requires="x14">
            <control shapeId="1201" r:id="rId65" name="Group Box 177">
              <controlPr defaultSize="0" autoFill="0" autoPict="0" altText="(3)">
                <anchor moveWithCells="1">
                  <from>
                    <xdr:col>0</xdr:col>
                    <xdr:colOff>114300</xdr:colOff>
                    <xdr:row>73</xdr:row>
                    <xdr:rowOff>66675</xdr:rowOff>
                  </from>
                  <to>
                    <xdr:col>8</xdr:col>
                    <xdr:colOff>76200</xdr:colOff>
                    <xdr:row>76</xdr:row>
                    <xdr:rowOff>47625</xdr:rowOff>
                  </to>
                </anchor>
              </controlPr>
            </control>
          </mc:Choice>
        </mc:AlternateContent>
        <mc:AlternateContent xmlns:mc="http://schemas.openxmlformats.org/markup-compatibility/2006">
          <mc:Choice Requires="x14">
            <control shapeId="1202" r:id="rId66" name="Option Button 178">
              <controlPr defaultSize="0" autoFill="0" autoLine="0" autoPict="0">
                <anchor moveWithCells="1">
                  <from>
                    <xdr:col>0</xdr:col>
                    <xdr:colOff>361950</xdr:colOff>
                    <xdr:row>74</xdr:row>
                    <xdr:rowOff>76200</xdr:rowOff>
                  </from>
                  <to>
                    <xdr:col>1</xdr:col>
                    <xdr:colOff>38100</xdr:colOff>
                    <xdr:row>75</xdr:row>
                    <xdr:rowOff>85725</xdr:rowOff>
                  </to>
                </anchor>
              </controlPr>
            </control>
          </mc:Choice>
        </mc:AlternateContent>
        <mc:AlternateContent xmlns:mc="http://schemas.openxmlformats.org/markup-compatibility/2006">
          <mc:Choice Requires="x14">
            <control shapeId="1203" r:id="rId67" name="Option Button 179">
              <controlPr defaultSize="0" autoFill="0" autoLine="0" autoPict="0">
                <anchor moveWithCells="1">
                  <from>
                    <xdr:col>1</xdr:col>
                    <xdr:colOff>171450</xdr:colOff>
                    <xdr:row>74</xdr:row>
                    <xdr:rowOff>66675</xdr:rowOff>
                  </from>
                  <to>
                    <xdr:col>2</xdr:col>
                    <xdr:colOff>28575</xdr:colOff>
                    <xdr:row>75</xdr:row>
                    <xdr:rowOff>85725</xdr:rowOff>
                  </to>
                </anchor>
              </controlPr>
            </control>
          </mc:Choice>
        </mc:AlternateContent>
        <mc:AlternateContent xmlns:mc="http://schemas.openxmlformats.org/markup-compatibility/2006">
          <mc:Choice Requires="x14">
            <control shapeId="1204" r:id="rId68" name="Option Button 180">
              <controlPr defaultSize="0" autoFill="0" autoLine="0" autoPict="0">
                <anchor moveWithCells="1">
                  <from>
                    <xdr:col>2</xdr:col>
                    <xdr:colOff>9525</xdr:colOff>
                    <xdr:row>74</xdr:row>
                    <xdr:rowOff>57150</xdr:rowOff>
                  </from>
                  <to>
                    <xdr:col>2</xdr:col>
                    <xdr:colOff>1095375</xdr:colOff>
                    <xdr:row>75</xdr:row>
                    <xdr:rowOff>76200</xdr:rowOff>
                  </to>
                </anchor>
              </controlPr>
            </control>
          </mc:Choice>
        </mc:AlternateContent>
        <mc:AlternateContent xmlns:mc="http://schemas.openxmlformats.org/markup-compatibility/2006">
          <mc:Choice Requires="x14">
            <control shapeId="1205" r:id="rId69" name="Option Button 181">
              <controlPr defaultSize="0" autoFill="0" autoLine="0" autoPict="0">
                <anchor moveWithCells="1">
                  <from>
                    <xdr:col>2</xdr:col>
                    <xdr:colOff>1143000</xdr:colOff>
                    <xdr:row>74</xdr:row>
                    <xdr:rowOff>47625</xdr:rowOff>
                  </from>
                  <to>
                    <xdr:col>3</xdr:col>
                    <xdr:colOff>866775</xdr:colOff>
                    <xdr:row>75</xdr:row>
                    <xdr:rowOff>66675</xdr:rowOff>
                  </to>
                </anchor>
              </controlPr>
            </control>
          </mc:Choice>
        </mc:AlternateContent>
        <mc:AlternateContent xmlns:mc="http://schemas.openxmlformats.org/markup-compatibility/2006">
          <mc:Choice Requires="x14">
            <control shapeId="1209" r:id="rId70" name="Group Box 185">
              <controlPr defaultSize="0" autoFill="0" autoPict="0" altText="(3)">
                <anchor moveWithCells="1">
                  <from>
                    <xdr:col>0</xdr:col>
                    <xdr:colOff>114300</xdr:colOff>
                    <xdr:row>78</xdr:row>
                    <xdr:rowOff>66675</xdr:rowOff>
                  </from>
                  <to>
                    <xdr:col>8</xdr:col>
                    <xdr:colOff>76200</xdr:colOff>
                    <xdr:row>81</xdr:row>
                    <xdr:rowOff>47625</xdr:rowOff>
                  </to>
                </anchor>
              </controlPr>
            </control>
          </mc:Choice>
        </mc:AlternateContent>
        <mc:AlternateContent xmlns:mc="http://schemas.openxmlformats.org/markup-compatibility/2006">
          <mc:Choice Requires="x14">
            <control shapeId="1210" r:id="rId71" name="Option Button 186">
              <controlPr defaultSize="0" autoFill="0" autoLine="0" autoPict="0">
                <anchor moveWithCells="1">
                  <from>
                    <xdr:col>0</xdr:col>
                    <xdr:colOff>457200</xdr:colOff>
                    <xdr:row>79</xdr:row>
                    <xdr:rowOff>66675</xdr:rowOff>
                  </from>
                  <to>
                    <xdr:col>1</xdr:col>
                    <xdr:colOff>133350</xdr:colOff>
                    <xdr:row>80</xdr:row>
                    <xdr:rowOff>76200</xdr:rowOff>
                  </to>
                </anchor>
              </controlPr>
            </control>
          </mc:Choice>
        </mc:AlternateContent>
        <mc:AlternateContent xmlns:mc="http://schemas.openxmlformats.org/markup-compatibility/2006">
          <mc:Choice Requires="x14">
            <control shapeId="1211" r:id="rId72" name="Option Button 187">
              <controlPr defaultSize="0" autoFill="0" autoLine="0" autoPict="0">
                <anchor moveWithCells="1">
                  <from>
                    <xdr:col>1</xdr:col>
                    <xdr:colOff>838200</xdr:colOff>
                    <xdr:row>79</xdr:row>
                    <xdr:rowOff>76200</xdr:rowOff>
                  </from>
                  <to>
                    <xdr:col>2</xdr:col>
                    <xdr:colOff>695325</xdr:colOff>
                    <xdr:row>80</xdr:row>
                    <xdr:rowOff>95250</xdr:rowOff>
                  </to>
                </anchor>
              </controlPr>
            </control>
          </mc:Choice>
        </mc:AlternateContent>
        <mc:AlternateContent xmlns:mc="http://schemas.openxmlformats.org/markup-compatibility/2006">
          <mc:Choice Requires="x14">
            <control shapeId="1213" r:id="rId73" name="Group Box 189">
              <controlPr defaultSize="0" autoFill="0" autoPict="0" altText="(3)">
                <anchor moveWithCells="1">
                  <from>
                    <xdr:col>0</xdr:col>
                    <xdr:colOff>114300</xdr:colOff>
                    <xdr:row>83</xdr:row>
                    <xdr:rowOff>66675</xdr:rowOff>
                  </from>
                  <to>
                    <xdr:col>8</xdr:col>
                    <xdr:colOff>76200</xdr:colOff>
                    <xdr:row>86</xdr:row>
                    <xdr:rowOff>47625</xdr:rowOff>
                  </to>
                </anchor>
              </controlPr>
            </control>
          </mc:Choice>
        </mc:AlternateContent>
        <mc:AlternateContent xmlns:mc="http://schemas.openxmlformats.org/markup-compatibility/2006">
          <mc:Choice Requires="x14">
            <control shapeId="1214" r:id="rId74" name="Option Button 190">
              <controlPr defaultSize="0" autoFill="0" autoLine="0" autoPict="0">
                <anchor moveWithCells="1">
                  <from>
                    <xdr:col>0</xdr:col>
                    <xdr:colOff>409575</xdr:colOff>
                    <xdr:row>83</xdr:row>
                    <xdr:rowOff>161925</xdr:rowOff>
                  </from>
                  <to>
                    <xdr:col>2</xdr:col>
                    <xdr:colOff>1238250</xdr:colOff>
                    <xdr:row>85</xdr:row>
                    <xdr:rowOff>9525</xdr:rowOff>
                  </to>
                </anchor>
              </controlPr>
            </control>
          </mc:Choice>
        </mc:AlternateContent>
        <mc:AlternateContent xmlns:mc="http://schemas.openxmlformats.org/markup-compatibility/2006">
          <mc:Choice Requires="x14">
            <control shapeId="1215" r:id="rId75" name="Option Button 191">
              <controlPr defaultSize="0" autoFill="0" autoLine="0" autoPict="0">
                <anchor moveWithCells="1">
                  <from>
                    <xdr:col>1</xdr:col>
                    <xdr:colOff>1171575</xdr:colOff>
                    <xdr:row>84</xdr:row>
                    <xdr:rowOff>0</xdr:rowOff>
                  </from>
                  <to>
                    <xdr:col>4</xdr:col>
                    <xdr:colOff>104775</xdr:colOff>
                    <xdr:row>85</xdr:row>
                    <xdr:rowOff>0</xdr:rowOff>
                  </to>
                </anchor>
              </controlPr>
            </control>
          </mc:Choice>
        </mc:AlternateContent>
        <mc:AlternateContent xmlns:mc="http://schemas.openxmlformats.org/markup-compatibility/2006">
          <mc:Choice Requires="x14">
            <control shapeId="1216" r:id="rId76" name="Group Box 192">
              <controlPr defaultSize="0" autoFill="0" autoPict="0" altText="(3)">
                <anchor moveWithCells="1">
                  <from>
                    <xdr:col>0</xdr:col>
                    <xdr:colOff>114300</xdr:colOff>
                    <xdr:row>88</xdr:row>
                    <xdr:rowOff>66675</xdr:rowOff>
                  </from>
                  <to>
                    <xdr:col>8</xdr:col>
                    <xdr:colOff>76200</xdr:colOff>
                    <xdr:row>91</xdr:row>
                    <xdr:rowOff>47625</xdr:rowOff>
                  </to>
                </anchor>
              </controlPr>
            </control>
          </mc:Choice>
        </mc:AlternateContent>
        <mc:AlternateContent xmlns:mc="http://schemas.openxmlformats.org/markup-compatibility/2006">
          <mc:Choice Requires="x14">
            <control shapeId="1217" r:id="rId77" name="Option Button 193">
              <controlPr defaultSize="0" autoFill="0" autoLine="0" autoPict="0">
                <anchor moveWithCells="1">
                  <from>
                    <xdr:col>0</xdr:col>
                    <xdr:colOff>457200</xdr:colOff>
                    <xdr:row>89</xdr:row>
                    <xdr:rowOff>66675</xdr:rowOff>
                  </from>
                  <to>
                    <xdr:col>1</xdr:col>
                    <xdr:colOff>133350</xdr:colOff>
                    <xdr:row>90</xdr:row>
                    <xdr:rowOff>76200</xdr:rowOff>
                  </to>
                </anchor>
              </controlPr>
            </control>
          </mc:Choice>
        </mc:AlternateContent>
        <mc:AlternateContent xmlns:mc="http://schemas.openxmlformats.org/markup-compatibility/2006">
          <mc:Choice Requires="x14">
            <control shapeId="1218" r:id="rId78" name="Option Button 194">
              <controlPr defaultSize="0" autoFill="0" autoLine="0" autoPict="0">
                <anchor moveWithCells="1">
                  <from>
                    <xdr:col>1</xdr:col>
                    <xdr:colOff>838200</xdr:colOff>
                    <xdr:row>89</xdr:row>
                    <xdr:rowOff>76200</xdr:rowOff>
                  </from>
                  <to>
                    <xdr:col>2</xdr:col>
                    <xdr:colOff>695325</xdr:colOff>
                    <xdr:row>90</xdr:row>
                    <xdr:rowOff>95250</xdr:rowOff>
                  </to>
                </anchor>
              </controlPr>
            </control>
          </mc:Choice>
        </mc:AlternateContent>
        <mc:AlternateContent xmlns:mc="http://schemas.openxmlformats.org/markup-compatibility/2006">
          <mc:Choice Requires="x14">
            <control shapeId="1220" r:id="rId79" name="Group Box 196">
              <controlPr defaultSize="0" autoFill="0" autoPict="0" altText="(3)">
                <anchor moveWithCells="1">
                  <from>
                    <xdr:col>0</xdr:col>
                    <xdr:colOff>114300</xdr:colOff>
                    <xdr:row>94</xdr:row>
                    <xdr:rowOff>66675</xdr:rowOff>
                  </from>
                  <to>
                    <xdr:col>8</xdr:col>
                    <xdr:colOff>76200</xdr:colOff>
                    <xdr:row>97</xdr:row>
                    <xdr:rowOff>47625</xdr:rowOff>
                  </to>
                </anchor>
              </controlPr>
            </control>
          </mc:Choice>
        </mc:AlternateContent>
        <mc:AlternateContent xmlns:mc="http://schemas.openxmlformats.org/markup-compatibility/2006">
          <mc:Choice Requires="x14">
            <control shapeId="1221" r:id="rId80" name="Option Button 197">
              <controlPr defaultSize="0" autoFill="0" autoLine="0" autoPict="0">
                <anchor moveWithCells="1">
                  <from>
                    <xdr:col>0</xdr:col>
                    <xdr:colOff>390525</xdr:colOff>
                    <xdr:row>95</xdr:row>
                    <xdr:rowOff>57150</xdr:rowOff>
                  </from>
                  <to>
                    <xdr:col>1</xdr:col>
                    <xdr:colOff>66675</xdr:colOff>
                    <xdr:row>96</xdr:row>
                    <xdr:rowOff>66675</xdr:rowOff>
                  </to>
                </anchor>
              </controlPr>
            </control>
          </mc:Choice>
        </mc:AlternateContent>
        <mc:AlternateContent xmlns:mc="http://schemas.openxmlformats.org/markup-compatibility/2006">
          <mc:Choice Requires="x14">
            <control shapeId="1222" r:id="rId81" name="Option Button 198">
              <controlPr defaultSize="0" autoFill="0" autoLine="0" autoPict="0">
                <anchor moveWithCells="1">
                  <from>
                    <xdr:col>1</xdr:col>
                    <xdr:colOff>295275</xdr:colOff>
                    <xdr:row>95</xdr:row>
                    <xdr:rowOff>66675</xdr:rowOff>
                  </from>
                  <to>
                    <xdr:col>2</xdr:col>
                    <xdr:colOff>152400</xdr:colOff>
                    <xdr:row>96</xdr:row>
                    <xdr:rowOff>85725</xdr:rowOff>
                  </to>
                </anchor>
              </controlPr>
            </control>
          </mc:Choice>
        </mc:AlternateContent>
        <mc:AlternateContent xmlns:mc="http://schemas.openxmlformats.org/markup-compatibility/2006">
          <mc:Choice Requires="x14">
            <control shapeId="1223" r:id="rId82" name="Option Button 199">
              <controlPr defaultSize="0" autoFill="0" autoLine="0" autoPict="0">
                <anchor moveWithCells="1">
                  <from>
                    <xdr:col>2</xdr:col>
                    <xdr:colOff>19050</xdr:colOff>
                    <xdr:row>95</xdr:row>
                    <xdr:rowOff>66675</xdr:rowOff>
                  </from>
                  <to>
                    <xdr:col>2</xdr:col>
                    <xdr:colOff>1104900</xdr:colOff>
                    <xdr:row>96</xdr:row>
                    <xdr:rowOff>85725</xdr:rowOff>
                  </to>
                </anchor>
              </controlPr>
            </control>
          </mc:Choice>
        </mc:AlternateContent>
        <mc:AlternateContent xmlns:mc="http://schemas.openxmlformats.org/markup-compatibility/2006">
          <mc:Choice Requires="x14">
            <control shapeId="1224" r:id="rId83" name="Option Button 200">
              <controlPr defaultSize="0" autoFill="0" autoLine="0" autoPict="0">
                <anchor moveWithCells="1">
                  <from>
                    <xdr:col>2</xdr:col>
                    <xdr:colOff>1095375</xdr:colOff>
                    <xdr:row>95</xdr:row>
                    <xdr:rowOff>66675</xdr:rowOff>
                  </from>
                  <to>
                    <xdr:col>3</xdr:col>
                    <xdr:colOff>819150</xdr:colOff>
                    <xdr:row>96</xdr:row>
                    <xdr:rowOff>85725</xdr:rowOff>
                  </to>
                </anchor>
              </controlPr>
            </control>
          </mc:Choice>
        </mc:AlternateContent>
        <mc:AlternateContent xmlns:mc="http://schemas.openxmlformats.org/markup-compatibility/2006">
          <mc:Choice Requires="x14">
            <control shapeId="1225" r:id="rId84" name="Group Box 201">
              <controlPr defaultSize="0" autoFill="0" autoPict="0" altText="(3)">
                <anchor moveWithCells="1">
                  <from>
                    <xdr:col>0</xdr:col>
                    <xdr:colOff>114300</xdr:colOff>
                    <xdr:row>99</xdr:row>
                    <xdr:rowOff>66675</xdr:rowOff>
                  </from>
                  <to>
                    <xdr:col>8</xdr:col>
                    <xdr:colOff>76200</xdr:colOff>
                    <xdr:row>102</xdr:row>
                    <xdr:rowOff>47625</xdr:rowOff>
                  </to>
                </anchor>
              </controlPr>
            </control>
          </mc:Choice>
        </mc:AlternateContent>
        <mc:AlternateContent xmlns:mc="http://schemas.openxmlformats.org/markup-compatibility/2006">
          <mc:Choice Requires="x14">
            <control shapeId="1226" r:id="rId85" name="Option Button 202">
              <controlPr defaultSize="0" autoFill="0" autoLine="0" autoPict="0">
                <anchor moveWithCells="1">
                  <from>
                    <xdr:col>0</xdr:col>
                    <xdr:colOff>390525</xdr:colOff>
                    <xdr:row>100</xdr:row>
                    <xdr:rowOff>57150</xdr:rowOff>
                  </from>
                  <to>
                    <xdr:col>1</xdr:col>
                    <xdr:colOff>66675</xdr:colOff>
                    <xdr:row>101</xdr:row>
                    <xdr:rowOff>66675</xdr:rowOff>
                  </to>
                </anchor>
              </controlPr>
            </control>
          </mc:Choice>
        </mc:AlternateContent>
        <mc:AlternateContent xmlns:mc="http://schemas.openxmlformats.org/markup-compatibility/2006">
          <mc:Choice Requires="x14">
            <control shapeId="1227" r:id="rId86" name="Option Button 203">
              <controlPr defaultSize="0" autoFill="0" autoLine="0" autoPict="0">
                <anchor moveWithCells="1">
                  <from>
                    <xdr:col>1</xdr:col>
                    <xdr:colOff>171450</xdr:colOff>
                    <xdr:row>100</xdr:row>
                    <xdr:rowOff>57150</xdr:rowOff>
                  </from>
                  <to>
                    <xdr:col>2</xdr:col>
                    <xdr:colOff>28575</xdr:colOff>
                    <xdr:row>101</xdr:row>
                    <xdr:rowOff>76200</xdr:rowOff>
                  </to>
                </anchor>
              </controlPr>
            </control>
          </mc:Choice>
        </mc:AlternateContent>
        <mc:AlternateContent xmlns:mc="http://schemas.openxmlformats.org/markup-compatibility/2006">
          <mc:Choice Requires="x14">
            <control shapeId="1228" r:id="rId87" name="Option Button 204">
              <controlPr defaultSize="0" autoFill="0" autoLine="0" autoPict="0">
                <anchor moveWithCells="1">
                  <from>
                    <xdr:col>1</xdr:col>
                    <xdr:colOff>1209675</xdr:colOff>
                    <xdr:row>100</xdr:row>
                    <xdr:rowOff>57150</xdr:rowOff>
                  </from>
                  <to>
                    <xdr:col>2</xdr:col>
                    <xdr:colOff>1028700</xdr:colOff>
                    <xdr:row>101</xdr:row>
                    <xdr:rowOff>76200</xdr:rowOff>
                  </to>
                </anchor>
              </controlPr>
            </control>
          </mc:Choice>
        </mc:AlternateContent>
        <mc:AlternateContent xmlns:mc="http://schemas.openxmlformats.org/markup-compatibility/2006">
          <mc:Choice Requires="x14">
            <control shapeId="1229" r:id="rId88" name="Option Button 205">
              <controlPr defaultSize="0" autoFill="0" autoLine="0" autoPict="0">
                <anchor moveWithCells="1">
                  <from>
                    <xdr:col>2</xdr:col>
                    <xdr:colOff>1095375</xdr:colOff>
                    <xdr:row>100</xdr:row>
                    <xdr:rowOff>66675</xdr:rowOff>
                  </from>
                  <to>
                    <xdr:col>3</xdr:col>
                    <xdr:colOff>819150</xdr:colOff>
                    <xdr:row>101</xdr:row>
                    <xdr:rowOff>85725</xdr:rowOff>
                  </to>
                </anchor>
              </controlPr>
            </control>
          </mc:Choice>
        </mc:AlternateContent>
        <mc:AlternateContent xmlns:mc="http://schemas.openxmlformats.org/markup-compatibility/2006">
          <mc:Choice Requires="x14">
            <control shapeId="1230" r:id="rId89" name="Group Box 206">
              <controlPr defaultSize="0" autoFill="0" autoPict="0" altText="(3)">
                <anchor moveWithCells="1">
                  <from>
                    <xdr:col>0</xdr:col>
                    <xdr:colOff>114300</xdr:colOff>
                    <xdr:row>104</xdr:row>
                    <xdr:rowOff>66675</xdr:rowOff>
                  </from>
                  <to>
                    <xdr:col>8</xdr:col>
                    <xdr:colOff>76200</xdr:colOff>
                    <xdr:row>107</xdr:row>
                    <xdr:rowOff>47625</xdr:rowOff>
                  </to>
                </anchor>
              </controlPr>
            </control>
          </mc:Choice>
        </mc:AlternateContent>
        <mc:AlternateContent xmlns:mc="http://schemas.openxmlformats.org/markup-compatibility/2006">
          <mc:Choice Requires="x14">
            <control shapeId="1231" r:id="rId90" name="Option Button 207">
              <controlPr defaultSize="0" autoFill="0" autoLine="0" autoPict="0">
                <anchor moveWithCells="1">
                  <from>
                    <xdr:col>0</xdr:col>
                    <xdr:colOff>457200</xdr:colOff>
                    <xdr:row>105</xdr:row>
                    <xdr:rowOff>66675</xdr:rowOff>
                  </from>
                  <to>
                    <xdr:col>1</xdr:col>
                    <xdr:colOff>133350</xdr:colOff>
                    <xdr:row>106</xdr:row>
                    <xdr:rowOff>76200</xdr:rowOff>
                  </to>
                </anchor>
              </controlPr>
            </control>
          </mc:Choice>
        </mc:AlternateContent>
        <mc:AlternateContent xmlns:mc="http://schemas.openxmlformats.org/markup-compatibility/2006">
          <mc:Choice Requires="x14">
            <control shapeId="1232" r:id="rId91" name="Option Button 208">
              <controlPr defaultSize="0" autoFill="0" autoLine="0" autoPict="0">
                <anchor moveWithCells="1">
                  <from>
                    <xdr:col>1</xdr:col>
                    <xdr:colOff>714375</xdr:colOff>
                    <xdr:row>105</xdr:row>
                    <xdr:rowOff>66675</xdr:rowOff>
                  </from>
                  <to>
                    <xdr:col>2</xdr:col>
                    <xdr:colOff>571500</xdr:colOff>
                    <xdr:row>106</xdr:row>
                    <xdr:rowOff>85725</xdr:rowOff>
                  </to>
                </anchor>
              </controlPr>
            </control>
          </mc:Choice>
        </mc:AlternateContent>
        <mc:AlternateContent xmlns:mc="http://schemas.openxmlformats.org/markup-compatibility/2006">
          <mc:Choice Requires="x14">
            <control shapeId="1233" r:id="rId92" name="Group Box 209">
              <controlPr defaultSize="0" autoFill="0" autoPict="0" altText="(3)">
                <anchor moveWithCells="1">
                  <from>
                    <xdr:col>0</xdr:col>
                    <xdr:colOff>114300</xdr:colOff>
                    <xdr:row>109</xdr:row>
                    <xdr:rowOff>66675</xdr:rowOff>
                  </from>
                  <to>
                    <xdr:col>8</xdr:col>
                    <xdr:colOff>76200</xdr:colOff>
                    <xdr:row>112</xdr:row>
                    <xdr:rowOff>47625</xdr:rowOff>
                  </to>
                </anchor>
              </controlPr>
            </control>
          </mc:Choice>
        </mc:AlternateContent>
        <mc:AlternateContent xmlns:mc="http://schemas.openxmlformats.org/markup-compatibility/2006">
          <mc:Choice Requires="x14">
            <control shapeId="1234" r:id="rId93" name="Option Button 210">
              <controlPr defaultSize="0" autoFill="0" autoLine="0" autoPict="0">
                <anchor moveWithCells="1">
                  <from>
                    <xdr:col>0</xdr:col>
                    <xdr:colOff>457200</xdr:colOff>
                    <xdr:row>110</xdr:row>
                    <xdr:rowOff>66675</xdr:rowOff>
                  </from>
                  <to>
                    <xdr:col>1</xdr:col>
                    <xdr:colOff>133350</xdr:colOff>
                    <xdr:row>111</xdr:row>
                    <xdr:rowOff>76200</xdr:rowOff>
                  </to>
                </anchor>
              </controlPr>
            </control>
          </mc:Choice>
        </mc:AlternateContent>
        <mc:AlternateContent xmlns:mc="http://schemas.openxmlformats.org/markup-compatibility/2006">
          <mc:Choice Requires="x14">
            <control shapeId="1235" r:id="rId94" name="Option Button 211">
              <controlPr defaultSize="0" autoFill="0" autoLine="0" autoPict="0">
                <anchor moveWithCells="1">
                  <from>
                    <xdr:col>1</xdr:col>
                    <xdr:colOff>695325</xdr:colOff>
                    <xdr:row>110</xdr:row>
                    <xdr:rowOff>76200</xdr:rowOff>
                  </from>
                  <to>
                    <xdr:col>2</xdr:col>
                    <xdr:colOff>552450</xdr:colOff>
                    <xdr:row>111</xdr:row>
                    <xdr:rowOff>95250</xdr:rowOff>
                  </to>
                </anchor>
              </controlPr>
            </control>
          </mc:Choice>
        </mc:AlternateContent>
        <mc:AlternateContent xmlns:mc="http://schemas.openxmlformats.org/markup-compatibility/2006">
          <mc:Choice Requires="x14">
            <control shapeId="1236" r:id="rId95" name="Option Button 212">
              <controlPr defaultSize="0" autoFill="0" autoLine="0" autoPict="0">
                <anchor moveWithCells="1">
                  <from>
                    <xdr:col>2</xdr:col>
                    <xdr:colOff>790575</xdr:colOff>
                    <xdr:row>105</xdr:row>
                    <xdr:rowOff>76200</xdr:rowOff>
                  </from>
                  <to>
                    <xdr:col>3</xdr:col>
                    <xdr:colOff>466725</xdr:colOff>
                    <xdr:row>106</xdr:row>
                    <xdr:rowOff>85725</xdr:rowOff>
                  </to>
                </anchor>
              </controlPr>
            </control>
          </mc:Choice>
        </mc:AlternateContent>
        <mc:AlternateContent xmlns:mc="http://schemas.openxmlformats.org/markup-compatibility/2006">
          <mc:Choice Requires="x14">
            <control shapeId="1237" r:id="rId96" name="Option Button 213">
              <controlPr defaultSize="0" autoFill="0" autoLine="0" autoPict="0">
                <anchor moveWithCells="1">
                  <from>
                    <xdr:col>2</xdr:col>
                    <xdr:colOff>790575</xdr:colOff>
                    <xdr:row>110</xdr:row>
                    <xdr:rowOff>76200</xdr:rowOff>
                  </from>
                  <to>
                    <xdr:col>3</xdr:col>
                    <xdr:colOff>647700</xdr:colOff>
                    <xdr:row>111</xdr:row>
                    <xdr:rowOff>95250</xdr:rowOff>
                  </to>
                </anchor>
              </controlPr>
            </control>
          </mc:Choice>
        </mc:AlternateContent>
        <mc:AlternateContent xmlns:mc="http://schemas.openxmlformats.org/markup-compatibility/2006">
          <mc:Choice Requires="x14">
            <control shapeId="1238" r:id="rId97" name="Group Box 214">
              <controlPr defaultSize="0" autoFill="0" autoPict="0" altText="(3)">
                <anchor moveWithCells="1">
                  <from>
                    <xdr:col>0</xdr:col>
                    <xdr:colOff>114300</xdr:colOff>
                    <xdr:row>114</xdr:row>
                    <xdr:rowOff>66675</xdr:rowOff>
                  </from>
                  <to>
                    <xdr:col>8</xdr:col>
                    <xdr:colOff>76200</xdr:colOff>
                    <xdr:row>117</xdr:row>
                    <xdr:rowOff>47625</xdr:rowOff>
                  </to>
                </anchor>
              </controlPr>
            </control>
          </mc:Choice>
        </mc:AlternateContent>
        <mc:AlternateContent xmlns:mc="http://schemas.openxmlformats.org/markup-compatibility/2006">
          <mc:Choice Requires="x14">
            <control shapeId="1239" r:id="rId98" name="Option Button 215">
              <controlPr defaultSize="0" autoFill="0" autoLine="0" autoPict="0">
                <anchor moveWithCells="1">
                  <from>
                    <xdr:col>0</xdr:col>
                    <xdr:colOff>457200</xdr:colOff>
                    <xdr:row>115</xdr:row>
                    <xdr:rowOff>66675</xdr:rowOff>
                  </from>
                  <to>
                    <xdr:col>1</xdr:col>
                    <xdr:colOff>133350</xdr:colOff>
                    <xdr:row>116</xdr:row>
                    <xdr:rowOff>76200</xdr:rowOff>
                  </to>
                </anchor>
              </controlPr>
            </control>
          </mc:Choice>
        </mc:AlternateContent>
        <mc:AlternateContent xmlns:mc="http://schemas.openxmlformats.org/markup-compatibility/2006">
          <mc:Choice Requires="x14">
            <control shapeId="1240" r:id="rId99" name="Option Button 216">
              <controlPr defaultSize="0" autoFill="0" autoLine="0" autoPict="0">
                <anchor moveWithCells="1">
                  <from>
                    <xdr:col>1</xdr:col>
                    <xdr:colOff>838200</xdr:colOff>
                    <xdr:row>115</xdr:row>
                    <xdr:rowOff>76200</xdr:rowOff>
                  </from>
                  <to>
                    <xdr:col>2</xdr:col>
                    <xdr:colOff>695325</xdr:colOff>
                    <xdr:row>116</xdr:row>
                    <xdr:rowOff>95250</xdr:rowOff>
                  </to>
                </anchor>
              </controlPr>
            </control>
          </mc:Choice>
        </mc:AlternateContent>
        <mc:AlternateContent xmlns:mc="http://schemas.openxmlformats.org/markup-compatibility/2006">
          <mc:Choice Requires="x14">
            <control shapeId="1241" r:id="rId100" name="Group Box 217">
              <controlPr defaultSize="0" autoFill="0" autoPict="0" altText="(3)">
                <anchor moveWithCells="1">
                  <from>
                    <xdr:col>0</xdr:col>
                    <xdr:colOff>114300</xdr:colOff>
                    <xdr:row>121</xdr:row>
                    <xdr:rowOff>66675</xdr:rowOff>
                  </from>
                  <to>
                    <xdr:col>8</xdr:col>
                    <xdr:colOff>76200</xdr:colOff>
                    <xdr:row>124</xdr:row>
                    <xdr:rowOff>47625</xdr:rowOff>
                  </to>
                </anchor>
              </controlPr>
            </control>
          </mc:Choice>
        </mc:AlternateContent>
        <mc:AlternateContent xmlns:mc="http://schemas.openxmlformats.org/markup-compatibility/2006">
          <mc:Choice Requires="x14">
            <control shapeId="1242" r:id="rId101" name="Option Button 218">
              <controlPr defaultSize="0" autoFill="0" autoLine="0" autoPict="0">
                <anchor moveWithCells="1">
                  <from>
                    <xdr:col>0</xdr:col>
                    <xdr:colOff>457200</xdr:colOff>
                    <xdr:row>122</xdr:row>
                    <xdr:rowOff>66675</xdr:rowOff>
                  </from>
                  <to>
                    <xdr:col>1</xdr:col>
                    <xdr:colOff>133350</xdr:colOff>
                    <xdr:row>123</xdr:row>
                    <xdr:rowOff>76200</xdr:rowOff>
                  </to>
                </anchor>
              </controlPr>
            </control>
          </mc:Choice>
        </mc:AlternateContent>
        <mc:AlternateContent xmlns:mc="http://schemas.openxmlformats.org/markup-compatibility/2006">
          <mc:Choice Requires="x14">
            <control shapeId="1243" r:id="rId102" name="Option Button 219">
              <controlPr defaultSize="0" autoFill="0" autoLine="0" autoPict="0">
                <anchor moveWithCells="1">
                  <from>
                    <xdr:col>1</xdr:col>
                    <xdr:colOff>838200</xdr:colOff>
                    <xdr:row>122</xdr:row>
                    <xdr:rowOff>76200</xdr:rowOff>
                  </from>
                  <to>
                    <xdr:col>2</xdr:col>
                    <xdr:colOff>695325</xdr:colOff>
                    <xdr:row>123</xdr:row>
                    <xdr:rowOff>95250</xdr:rowOff>
                  </to>
                </anchor>
              </controlPr>
            </control>
          </mc:Choice>
        </mc:AlternateContent>
        <mc:AlternateContent xmlns:mc="http://schemas.openxmlformats.org/markup-compatibility/2006">
          <mc:Choice Requires="x14">
            <control shapeId="1247" r:id="rId103" name="Group Box 223">
              <controlPr defaultSize="0" autoFill="0" autoPict="0" altText="(3)">
                <anchor moveWithCells="1">
                  <from>
                    <xdr:col>0</xdr:col>
                    <xdr:colOff>114300</xdr:colOff>
                    <xdr:row>126</xdr:row>
                    <xdr:rowOff>66675</xdr:rowOff>
                  </from>
                  <to>
                    <xdr:col>8</xdr:col>
                    <xdr:colOff>76200</xdr:colOff>
                    <xdr:row>129</xdr:row>
                    <xdr:rowOff>47625</xdr:rowOff>
                  </to>
                </anchor>
              </controlPr>
            </control>
          </mc:Choice>
        </mc:AlternateContent>
        <mc:AlternateContent xmlns:mc="http://schemas.openxmlformats.org/markup-compatibility/2006">
          <mc:Choice Requires="x14">
            <control shapeId="1248" r:id="rId104" name="Option Button 224">
              <controlPr defaultSize="0" autoFill="0" autoLine="0" autoPict="0">
                <anchor moveWithCells="1">
                  <from>
                    <xdr:col>0</xdr:col>
                    <xdr:colOff>457200</xdr:colOff>
                    <xdr:row>127</xdr:row>
                    <xdr:rowOff>66675</xdr:rowOff>
                  </from>
                  <to>
                    <xdr:col>1</xdr:col>
                    <xdr:colOff>133350</xdr:colOff>
                    <xdr:row>128</xdr:row>
                    <xdr:rowOff>76200</xdr:rowOff>
                  </to>
                </anchor>
              </controlPr>
            </control>
          </mc:Choice>
        </mc:AlternateContent>
        <mc:AlternateContent xmlns:mc="http://schemas.openxmlformats.org/markup-compatibility/2006">
          <mc:Choice Requires="x14">
            <control shapeId="1249" r:id="rId105" name="Option Button 225">
              <controlPr defaultSize="0" autoFill="0" autoLine="0" autoPict="0">
                <anchor moveWithCells="1">
                  <from>
                    <xdr:col>1</xdr:col>
                    <xdr:colOff>838200</xdr:colOff>
                    <xdr:row>127</xdr:row>
                    <xdr:rowOff>76200</xdr:rowOff>
                  </from>
                  <to>
                    <xdr:col>2</xdr:col>
                    <xdr:colOff>695325</xdr:colOff>
                    <xdr:row>128</xdr:row>
                    <xdr:rowOff>95250</xdr:rowOff>
                  </to>
                </anchor>
              </controlPr>
            </control>
          </mc:Choice>
        </mc:AlternateContent>
        <mc:AlternateContent xmlns:mc="http://schemas.openxmlformats.org/markup-compatibility/2006">
          <mc:Choice Requires="x14">
            <control shapeId="1250" r:id="rId106" name="Group Box 226">
              <controlPr defaultSize="0" autoFill="0" autoPict="0" altText="(3)">
                <anchor moveWithCells="1">
                  <from>
                    <xdr:col>0</xdr:col>
                    <xdr:colOff>114300</xdr:colOff>
                    <xdr:row>131</xdr:row>
                    <xdr:rowOff>66675</xdr:rowOff>
                  </from>
                  <to>
                    <xdr:col>8</xdr:col>
                    <xdr:colOff>76200</xdr:colOff>
                    <xdr:row>134</xdr:row>
                    <xdr:rowOff>47625</xdr:rowOff>
                  </to>
                </anchor>
              </controlPr>
            </control>
          </mc:Choice>
        </mc:AlternateContent>
        <mc:AlternateContent xmlns:mc="http://schemas.openxmlformats.org/markup-compatibility/2006">
          <mc:Choice Requires="x14">
            <control shapeId="1251" r:id="rId107" name="Option Button 227">
              <controlPr defaultSize="0" autoFill="0" autoLine="0" autoPict="0">
                <anchor moveWithCells="1">
                  <from>
                    <xdr:col>0</xdr:col>
                    <xdr:colOff>457200</xdr:colOff>
                    <xdr:row>132</xdr:row>
                    <xdr:rowOff>66675</xdr:rowOff>
                  </from>
                  <to>
                    <xdr:col>1</xdr:col>
                    <xdr:colOff>133350</xdr:colOff>
                    <xdr:row>133</xdr:row>
                    <xdr:rowOff>76200</xdr:rowOff>
                  </to>
                </anchor>
              </controlPr>
            </control>
          </mc:Choice>
        </mc:AlternateContent>
        <mc:AlternateContent xmlns:mc="http://schemas.openxmlformats.org/markup-compatibility/2006">
          <mc:Choice Requires="x14">
            <control shapeId="1252" r:id="rId108" name="Option Button 228">
              <controlPr defaultSize="0" autoFill="0" autoLine="0" autoPict="0">
                <anchor moveWithCells="1">
                  <from>
                    <xdr:col>1</xdr:col>
                    <xdr:colOff>838200</xdr:colOff>
                    <xdr:row>132</xdr:row>
                    <xdr:rowOff>76200</xdr:rowOff>
                  </from>
                  <to>
                    <xdr:col>2</xdr:col>
                    <xdr:colOff>695325</xdr:colOff>
                    <xdr:row>133</xdr:row>
                    <xdr:rowOff>95250</xdr:rowOff>
                  </to>
                </anchor>
              </controlPr>
            </control>
          </mc:Choice>
        </mc:AlternateContent>
        <mc:AlternateContent xmlns:mc="http://schemas.openxmlformats.org/markup-compatibility/2006">
          <mc:Choice Requires="x14">
            <control shapeId="1253" r:id="rId109" name="Group Box 229">
              <controlPr defaultSize="0" autoFill="0" autoPict="0" altText="(3)">
                <anchor moveWithCells="1">
                  <from>
                    <xdr:col>0</xdr:col>
                    <xdr:colOff>114300</xdr:colOff>
                    <xdr:row>136</xdr:row>
                    <xdr:rowOff>66675</xdr:rowOff>
                  </from>
                  <to>
                    <xdr:col>8</xdr:col>
                    <xdr:colOff>76200</xdr:colOff>
                    <xdr:row>139</xdr:row>
                    <xdr:rowOff>47625</xdr:rowOff>
                  </to>
                </anchor>
              </controlPr>
            </control>
          </mc:Choice>
        </mc:AlternateContent>
        <mc:AlternateContent xmlns:mc="http://schemas.openxmlformats.org/markup-compatibility/2006">
          <mc:Choice Requires="x14">
            <control shapeId="1254" r:id="rId110" name="Option Button 230">
              <controlPr defaultSize="0" autoFill="0" autoLine="0" autoPict="0">
                <anchor moveWithCells="1">
                  <from>
                    <xdr:col>0</xdr:col>
                    <xdr:colOff>457200</xdr:colOff>
                    <xdr:row>137</xdr:row>
                    <xdr:rowOff>66675</xdr:rowOff>
                  </from>
                  <to>
                    <xdr:col>1</xdr:col>
                    <xdr:colOff>133350</xdr:colOff>
                    <xdr:row>138</xdr:row>
                    <xdr:rowOff>76200</xdr:rowOff>
                  </to>
                </anchor>
              </controlPr>
            </control>
          </mc:Choice>
        </mc:AlternateContent>
        <mc:AlternateContent xmlns:mc="http://schemas.openxmlformats.org/markup-compatibility/2006">
          <mc:Choice Requires="x14">
            <control shapeId="1255" r:id="rId111" name="Option Button 231">
              <controlPr defaultSize="0" autoFill="0" autoLine="0" autoPict="0">
                <anchor moveWithCells="1">
                  <from>
                    <xdr:col>1</xdr:col>
                    <xdr:colOff>838200</xdr:colOff>
                    <xdr:row>137</xdr:row>
                    <xdr:rowOff>76200</xdr:rowOff>
                  </from>
                  <to>
                    <xdr:col>2</xdr:col>
                    <xdr:colOff>695325</xdr:colOff>
                    <xdr:row>138</xdr:row>
                    <xdr:rowOff>95250</xdr:rowOff>
                  </to>
                </anchor>
              </controlPr>
            </control>
          </mc:Choice>
        </mc:AlternateContent>
        <mc:AlternateContent xmlns:mc="http://schemas.openxmlformats.org/markup-compatibility/2006">
          <mc:Choice Requires="x14">
            <control shapeId="1256" r:id="rId112" name="Group Box 232">
              <controlPr defaultSize="0" autoFill="0" autoPict="0" altText="(3)">
                <anchor moveWithCells="1">
                  <from>
                    <xdr:col>0</xdr:col>
                    <xdr:colOff>114300</xdr:colOff>
                    <xdr:row>141</xdr:row>
                    <xdr:rowOff>66675</xdr:rowOff>
                  </from>
                  <to>
                    <xdr:col>8</xdr:col>
                    <xdr:colOff>76200</xdr:colOff>
                    <xdr:row>144</xdr:row>
                    <xdr:rowOff>47625</xdr:rowOff>
                  </to>
                </anchor>
              </controlPr>
            </control>
          </mc:Choice>
        </mc:AlternateContent>
        <mc:AlternateContent xmlns:mc="http://schemas.openxmlformats.org/markup-compatibility/2006">
          <mc:Choice Requires="x14">
            <control shapeId="1257" r:id="rId113" name="Option Button 233">
              <controlPr defaultSize="0" autoFill="0" autoLine="0" autoPict="0">
                <anchor moveWithCells="1">
                  <from>
                    <xdr:col>0</xdr:col>
                    <xdr:colOff>457200</xdr:colOff>
                    <xdr:row>142</xdr:row>
                    <xdr:rowOff>66675</xdr:rowOff>
                  </from>
                  <to>
                    <xdr:col>1</xdr:col>
                    <xdr:colOff>133350</xdr:colOff>
                    <xdr:row>143</xdr:row>
                    <xdr:rowOff>76200</xdr:rowOff>
                  </to>
                </anchor>
              </controlPr>
            </control>
          </mc:Choice>
        </mc:AlternateContent>
        <mc:AlternateContent xmlns:mc="http://schemas.openxmlformats.org/markup-compatibility/2006">
          <mc:Choice Requires="x14">
            <control shapeId="1258" r:id="rId114" name="Option Button 234">
              <controlPr defaultSize="0" autoFill="0" autoLine="0" autoPict="0">
                <anchor moveWithCells="1">
                  <from>
                    <xdr:col>1</xdr:col>
                    <xdr:colOff>838200</xdr:colOff>
                    <xdr:row>142</xdr:row>
                    <xdr:rowOff>76200</xdr:rowOff>
                  </from>
                  <to>
                    <xdr:col>2</xdr:col>
                    <xdr:colOff>695325</xdr:colOff>
                    <xdr:row>143</xdr:row>
                    <xdr:rowOff>95250</xdr:rowOff>
                  </to>
                </anchor>
              </controlPr>
            </control>
          </mc:Choice>
        </mc:AlternateContent>
        <mc:AlternateContent xmlns:mc="http://schemas.openxmlformats.org/markup-compatibility/2006">
          <mc:Choice Requires="x14">
            <control shapeId="1259" r:id="rId115" name="Group Box 235">
              <controlPr defaultSize="0" autoFill="0" autoPict="0" altText="(3)">
                <anchor moveWithCells="1">
                  <from>
                    <xdr:col>0</xdr:col>
                    <xdr:colOff>114300</xdr:colOff>
                    <xdr:row>146</xdr:row>
                    <xdr:rowOff>66675</xdr:rowOff>
                  </from>
                  <to>
                    <xdr:col>8</xdr:col>
                    <xdr:colOff>76200</xdr:colOff>
                    <xdr:row>149</xdr:row>
                    <xdr:rowOff>47625</xdr:rowOff>
                  </to>
                </anchor>
              </controlPr>
            </control>
          </mc:Choice>
        </mc:AlternateContent>
        <mc:AlternateContent xmlns:mc="http://schemas.openxmlformats.org/markup-compatibility/2006">
          <mc:Choice Requires="x14">
            <control shapeId="1260" r:id="rId116" name="Option Button 236">
              <controlPr defaultSize="0" autoFill="0" autoLine="0" autoPict="0">
                <anchor moveWithCells="1">
                  <from>
                    <xdr:col>0</xdr:col>
                    <xdr:colOff>457200</xdr:colOff>
                    <xdr:row>147</xdr:row>
                    <xdr:rowOff>66675</xdr:rowOff>
                  </from>
                  <to>
                    <xdr:col>1</xdr:col>
                    <xdr:colOff>133350</xdr:colOff>
                    <xdr:row>148</xdr:row>
                    <xdr:rowOff>76200</xdr:rowOff>
                  </to>
                </anchor>
              </controlPr>
            </control>
          </mc:Choice>
        </mc:AlternateContent>
        <mc:AlternateContent xmlns:mc="http://schemas.openxmlformats.org/markup-compatibility/2006">
          <mc:Choice Requires="x14">
            <control shapeId="1261" r:id="rId117" name="Option Button 237">
              <controlPr defaultSize="0" autoFill="0" autoLine="0" autoPict="0">
                <anchor moveWithCells="1">
                  <from>
                    <xdr:col>1</xdr:col>
                    <xdr:colOff>838200</xdr:colOff>
                    <xdr:row>147</xdr:row>
                    <xdr:rowOff>76200</xdr:rowOff>
                  </from>
                  <to>
                    <xdr:col>2</xdr:col>
                    <xdr:colOff>695325</xdr:colOff>
                    <xdr:row>148</xdr:row>
                    <xdr:rowOff>95250</xdr:rowOff>
                  </to>
                </anchor>
              </controlPr>
            </control>
          </mc:Choice>
        </mc:AlternateContent>
        <mc:AlternateContent xmlns:mc="http://schemas.openxmlformats.org/markup-compatibility/2006">
          <mc:Choice Requires="x14">
            <control shapeId="1262" r:id="rId118" name="Group Box 238">
              <controlPr defaultSize="0" autoFill="0" autoPict="0" altText="(3)">
                <anchor moveWithCells="1">
                  <from>
                    <xdr:col>0</xdr:col>
                    <xdr:colOff>114300</xdr:colOff>
                    <xdr:row>151</xdr:row>
                    <xdr:rowOff>66675</xdr:rowOff>
                  </from>
                  <to>
                    <xdr:col>8</xdr:col>
                    <xdr:colOff>76200</xdr:colOff>
                    <xdr:row>154</xdr:row>
                    <xdr:rowOff>47625</xdr:rowOff>
                  </to>
                </anchor>
              </controlPr>
            </control>
          </mc:Choice>
        </mc:AlternateContent>
        <mc:AlternateContent xmlns:mc="http://schemas.openxmlformats.org/markup-compatibility/2006">
          <mc:Choice Requires="x14">
            <control shapeId="1263" r:id="rId119" name="Option Button 239">
              <controlPr defaultSize="0" autoFill="0" autoLine="0" autoPict="0">
                <anchor moveWithCells="1">
                  <from>
                    <xdr:col>0</xdr:col>
                    <xdr:colOff>457200</xdr:colOff>
                    <xdr:row>152</xdr:row>
                    <xdr:rowOff>66675</xdr:rowOff>
                  </from>
                  <to>
                    <xdr:col>1</xdr:col>
                    <xdr:colOff>133350</xdr:colOff>
                    <xdr:row>153</xdr:row>
                    <xdr:rowOff>76200</xdr:rowOff>
                  </to>
                </anchor>
              </controlPr>
            </control>
          </mc:Choice>
        </mc:AlternateContent>
        <mc:AlternateContent xmlns:mc="http://schemas.openxmlformats.org/markup-compatibility/2006">
          <mc:Choice Requires="x14">
            <control shapeId="1264" r:id="rId120" name="Option Button 240">
              <controlPr defaultSize="0" autoFill="0" autoLine="0" autoPict="0">
                <anchor moveWithCells="1">
                  <from>
                    <xdr:col>1</xdr:col>
                    <xdr:colOff>838200</xdr:colOff>
                    <xdr:row>152</xdr:row>
                    <xdr:rowOff>76200</xdr:rowOff>
                  </from>
                  <to>
                    <xdr:col>2</xdr:col>
                    <xdr:colOff>695325</xdr:colOff>
                    <xdr:row>153</xdr:row>
                    <xdr:rowOff>95250</xdr:rowOff>
                  </to>
                </anchor>
              </controlPr>
            </control>
          </mc:Choice>
        </mc:AlternateContent>
        <mc:AlternateContent xmlns:mc="http://schemas.openxmlformats.org/markup-compatibility/2006">
          <mc:Choice Requires="x14">
            <control shapeId="1265" r:id="rId121" name="Group Box 241">
              <controlPr defaultSize="0" autoFill="0" autoPict="0" altText="(3)">
                <anchor moveWithCells="1">
                  <from>
                    <xdr:col>0</xdr:col>
                    <xdr:colOff>114300</xdr:colOff>
                    <xdr:row>157</xdr:row>
                    <xdr:rowOff>66675</xdr:rowOff>
                  </from>
                  <to>
                    <xdr:col>8</xdr:col>
                    <xdr:colOff>76200</xdr:colOff>
                    <xdr:row>160</xdr:row>
                    <xdr:rowOff>47625</xdr:rowOff>
                  </to>
                </anchor>
              </controlPr>
            </control>
          </mc:Choice>
        </mc:AlternateContent>
        <mc:AlternateContent xmlns:mc="http://schemas.openxmlformats.org/markup-compatibility/2006">
          <mc:Choice Requires="x14">
            <control shapeId="1266" r:id="rId122" name="Option Button 242">
              <controlPr defaultSize="0" autoFill="0" autoLine="0" autoPict="0">
                <anchor moveWithCells="1">
                  <from>
                    <xdr:col>0</xdr:col>
                    <xdr:colOff>457200</xdr:colOff>
                    <xdr:row>158</xdr:row>
                    <xdr:rowOff>66675</xdr:rowOff>
                  </from>
                  <to>
                    <xdr:col>1</xdr:col>
                    <xdr:colOff>133350</xdr:colOff>
                    <xdr:row>159</xdr:row>
                    <xdr:rowOff>76200</xdr:rowOff>
                  </to>
                </anchor>
              </controlPr>
            </control>
          </mc:Choice>
        </mc:AlternateContent>
        <mc:AlternateContent xmlns:mc="http://schemas.openxmlformats.org/markup-compatibility/2006">
          <mc:Choice Requires="x14">
            <control shapeId="1267" r:id="rId123" name="Option Button 243">
              <controlPr defaultSize="0" autoFill="0" autoLine="0" autoPict="0">
                <anchor moveWithCells="1">
                  <from>
                    <xdr:col>1</xdr:col>
                    <xdr:colOff>695325</xdr:colOff>
                    <xdr:row>158</xdr:row>
                    <xdr:rowOff>76200</xdr:rowOff>
                  </from>
                  <to>
                    <xdr:col>2</xdr:col>
                    <xdr:colOff>552450</xdr:colOff>
                    <xdr:row>159</xdr:row>
                    <xdr:rowOff>95250</xdr:rowOff>
                  </to>
                </anchor>
              </controlPr>
            </control>
          </mc:Choice>
        </mc:AlternateContent>
        <mc:AlternateContent xmlns:mc="http://schemas.openxmlformats.org/markup-compatibility/2006">
          <mc:Choice Requires="x14">
            <control shapeId="1268" r:id="rId124" name="Option Button 244">
              <controlPr defaultSize="0" autoFill="0" autoLine="0" autoPict="0">
                <anchor moveWithCells="1">
                  <from>
                    <xdr:col>2</xdr:col>
                    <xdr:colOff>790575</xdr:colOff>
                    <xdr:row>158</xdr:row>
                    <xdr:rowOff>76200</xdr:rowOff>
                  </from>
                  <to>
                    <xdr:col>3</xdr:col>
                    <xdr:colOff>647700</xdr:colOff>
                    <xdr:row>159</xdr:row>
                    <xdr:rowOff>95250</xdr:rowOff>
                  </to>
                </anchor>
              </controlPr>
            </control>
          </mc:Choice>
        </mc:AlternateContent>
        <mc:AlternateContent xmlns:mc="http://schemas.openxmlformats.org/markup-compatibility/2006">
          <mc:Choice Requires="x14">
            <control shapeId="1269" r:id="rId125" name="Group Box 245">
              <controlPr defaultSize="0" autoFill="0" autoPict="0" altText="(3)">
                <anchor moveWithCells="1">
                  <from>
                    <xdr:col>0</xdr:col>
                    <xdr:colOff>114300</xdr:colOff>
                    <xdr:row>162</xdr:row>
                    <xdr:rowOff>66675</xdr:rowOff>
                  </from>
                  <to>
                    <xdr:col>8</xdr:col>
                    <xdr:colOff>76200</xdr:colOff>
                    <xdr:row>165</xdr:row>
                    <xdr:rowOff>47625</xdr:rowOff>
                  </to>
                </anchor>
              </controlPr>
            </control>
          </mc:Choice>
        </mc:AlternateContent>
        <mc:AlternateContent xmlns:mc="http://schemas.openxmlformats.org/markup-compatibility/2006">
          <mc:Choice Requires="x14">
            <control shapeId="1270" r:id="rId126" name="Option Button 246">
              <controlPr defaultSize="0" autoFill="0" autoLine="0" autoPict="0">
                <anchor moveWithCells="1">
                  <from>
                    <xdr:col>0</xdr:col>
                    <xdr:colOff>304800</xdr:colOff>
                    <xdr:row>163</xdr:row>
                    <xdr:rowOff>57150</xdr:rowOff>
                  </from>
                  <to>
                    <xdr:col>0</xdr:col>
                    <xdr:colOff>1247775</xdr:colOff>
                    <xdr:row>164</xdr:row>
                    <xdr:rowOff>66675</xdr:rowOff>
                  </to>
                </anchor>
              </controlPr>
            </control>
          </mc:Choice>
        </mc:AlternateContent>
        <mc:AlternateContent xmlns:mc="http://schemas.openxmlformats.org/markup-compatibility/2006">
          <mc:Choice Requires="x14">
            <control shapeId="1271" r:id="rId127" name="Option Button 247">
              <controlPr defaultSize="0" autoFill="0" autoLine="0" autoPict="0">
                <anchor moveWithCells="1">
                  <from>
                    <xdr:col>1</xdr:col>
                    <xdr:colOff>95250</xdr:colOff>
                    <xdr:row>163</xdr:row>
                    <xdr:rowOff>57150</xdr:rowOff>
                  </from>
                  <to>
                    <xdr:col>1</xdr:col>
                    <xdr:colOff>1219200</xdr:colOff>
                    <xdr:row>164</xdr:row>
                    <xdr:rowOff>76200</xdr:rowOff>
                  </to>
                </anchor>
              </controlPr>
            </control>
          </mc:Choice>
        </mc:AlternateContent>
        <mc:AlternateContent xmlns:mc="http://schemas.openxmlformats.org/markup-compatibility/2006">
          <mc:Choice Requires="x14">
            <control shapeId="1272" r:id="rId128" name="Option Button 248">
              <controlPr defaultSize="0" autoFill="0" autoLine="0" autoPict="0">
                <anchor moveWithCells="1">
                  <from>
                    <xdr:col>1</xdr:col>
                    <xdr:colOff>1162050</xdr:colOff>
                    <xdr:row>163</xdr:row>
                    <xdr:rowOff>57150</xdr:rowOff>
                  </from>
                  <to>
                    <xdr:col>3</xdr:col>
                    <xdr:colOff>28575</xdr:colOff>
                    <xdr:row>164</xdr:row>
                    <xdr:rowOff>76200</xdr:rowOff>
                  </to>
                </anchor>
              </controlPr>
            </control>
          </mc:Choice>
        </mc:AlternateContent>
        <mc:AlternateContent xmlns:mc="http://schemas.openxmlformats.org/markup-compatibility/2006">
          <mc:Choice Requires="x14">
            <control shapeId="1273" r:id="rId129" name="Option Button 249">
              <controlPr defaultSize="0" autoFill="0" autoLine="0" autoPict="0">
                <anchor moveWithCells="1">
                  <from>
                    <xdr:col>3</xdr:col>
                    <xdr:colOff>123825</xdr:colOff>
                    <xdr:row>163</xdr:row>
                    <xdr:rowOff>57150</xdr:rowOff>
                  </from>
                  <to>
                    <xdr:col>4</xdr:col>
                    <xdr:colOff>180975</xdr:colOff>
                    <xdr:row>164</xdr:row>
                    <xdr:rowOff>85725</xdr:rowOff>
                  </to>
                </anchor>
              </controlPr>
            </control>
          </mc:Choice>
        </mc:AlternateContent>
        <mc:AlternateContent xmlns:mc="http://schemas.openxmlformats.org/markup-compatibility/2006">
          <mc:Choice Requires="x14">
            <control shapeId="1276" r:id="rId130" name="Group Box 252">
              <controlPr defaultSize="0" autoFill="0" autoPict="0" altText="(3)">
                <anchor moveWithCells="1">
                  <from>
                    <xdr:col>0</xdr:col>
                    <xdr:colOff>114300</xdr:colOff>
                    <xdr:row>169</xdr:row>
                    <xdr:rowOff>66675</xdr:rowOff>
                  </from>
                  <to>
                    <xdr:col>8</xdr:col>
                    <xdr:colOff>76200</xdr:colOff>
                    <xdr:row>172</xdr:row>
                    <xdr:rowOff>47625</xdr:rowOff>
                  </to>
                </anchor>
              </controlPr>
            </control>
          </mc:Choice>
        </mc:AlternateContent>
        <mc:AlternateContent xmlns:mc="http://schemas.openxmlformats.org/markup-compatibility/2006">
          <mc:Choice Requires="x14">
            <control shapeId="1277" r:id="rId131" name="Option Button 253">
              <controlPr defaultSize="0" autoFill="0" autoLine="0" autoPict="0">
                <anchor moveWithCells="1">
                  <from>
                    <xdr:col>0</xdr:col>
                    <xdr:colOff>390525</xdr:colOff>
                    <xdr:row>170</xdr:row>
                    <xdr:rowOff>57150</xdr:rowOff>
                  </from>
                  <to>
                    <xdr:col>1</xdr:col>
                    <xdr:colOff>66675</xdr:colOff>
                    <xdr:row>171</xdr:row>
                    <xdr:rowOff>66675</xdr:rowOff>
                  </to>
                </anchor>
              </controlPr>
            </control>
          </mc:Choice>
        </mc:AlternateContent>
        <mc:AlternateContent xmlns:mc="http://schemas.openxmlformats.org/markup-compatibility/2006">
          <mc:Choice Requires="x14">
            <control shapeId="1278" r:id="rId132" name="Option Button 254">
              <controlPr defaultSize="0" autoFill="0" autoLine="0" autoPict="0">
                <anchor moveWithCells="1">
                  <from>
                    <xdr:col>1</xdr:col>
                    <xdr:colOff>409575</xdr:colOff>
                    <xdr:row>170</xdr:row>
                    <xdr:rowOff>57150</xdr:rowOff>
                  </from>
                  <to>
                    <xdr:col>2</xdr:col>
                    <xdr:colOff>266700</xdr:colOff>
                    <xdr:row>171</xdr:row>
                    <xdr:rowOff>76200</xdr:rowOff>
                  </to>
                </anchor>
              </controlPr>
            </control>
          </mc:Choice>
        </mc:AlternateContent>
        <mc:AlternateContent xmlns:mc="http://schemas.openxmlformats.org/markup-compatibility/2006">
          <mc:Choice Requires="x14">
            <control shapeId="1279" r:id="rId133" name="Option Button 255">
              <controlPr defaultSize="0" autoFill="0" autoLine="0" autoPict="0">
                <anchor moveWithCells="1">
                  <from>
                    <xdr:col>2</xdr:col>
                    <xdr:colOff>95250</xdr:colOff>
                    <xdr:row>170</xdr:row>
                    <xdr:rowOff>57150</xdr:rowOff>
                  </from>
                  <to>
                    <xdr:col>2</xdr:col>
                    <xdr:colOff>1181100</xdr:colOff>
                    <xdr:row>171</xdr:row>
                    <xdr:rowOff>76200</xdr:rowOff>
                  </to>
                </anchor>
              </controlPr>
            </control>
          </mc:Choice>
        </mc:AlternateContent>
        <mc:AlternateContent xmlns:mc="http://schemas.openxmlformats.org/markup-compatibility/2006">
          <mc:Choice Requires="x14">
            <control shapeId="1280" r:id="rId134" name="Option Button 256">
              <controlPr defaultSize="0" autoFill="0" autoLine="0" autoPict="0">
                <anchor moveWithCells="1">
                  <from>
                    <xdr:col>2</xdr:col>
                    <xdr:colOff>1104900</xdr:colOff>
                    <xdr:row>170</xdr:row>
                    <xdr:rowOff>57150</xdr:rowOff>
                  </from>
                  <to>
                    <xdr:col>3</xdr:col>
                    <xdr:colOff>828675</xdr:colOff>
                    <xdr:row>171</xdr:row>
                    <xdr:rowOff>76200</xdr:rowOff>
                  </to>
                </anchor>
              </controlPr>
            </control>
          </mc:Choice>
        </mc:AlternateContent>
        <mc:AlternateContent xmlns:mc="http://schemas.openxmlformats.org/markup-compatibility/2006">
          <mc:Choice Requires="x14">
            <control shapeId="1281" r:id="rId135" name="Group Box 257">
              <controlPr defaultSize="0" autoFill="0" autoPict="0" altText="(3)">
                <anchor moveWithCells="1">
                  <from>
                    <xdr:col>0</xdr:col>
                    <xdr:colOff>114300</xdr:colOff>
                    <xdr:row>177</xdr:row>
                    <xdr:rowOff>66675</xdr:rowOff>
                  </from>
                  <to>
                    <xdr:col>8</xdr:col>
                    <xdr:colOff>76200</xdr:colOff>
                    <xdr:row>180</xdr:row>
                    <xdr:rowOff>47625</xdr:rowOff>
                  </to>
                </anchor>
              </controlPr>
            </control>
          </mc:Choice>
        </mc:AlternateContent>
        <mc:AlternateContent xmlns:mc="http://schemas.openxmlformats.org/markup-compatibility/2006">
          <mc:Choice Requires="x14">
            <control shapeId="1282" r:id="rId136" name="Option Button 258">
              <controlPr defaultSize="0" autoFill="0" autoLine="0" autoPict="0">
                <anchor moveWithCells="1">
                  <from>
                    <xdr:col>0</xdr:col>
                    <xdr:colOff>457200</xdr:colOff>
                    <xdr:row>178</xdr:row>
                    <xdr:rowOff>66675</xdr:rowOff>
                  </from>
                  <to>
                    <xdr:col>1</xdr:col>
                    <xdr:colOff>133350</xdr:colOff>
                    <xdr:row>179</xdr:row>
                    <xdr:rowOff>76200</xdr:rowOff>
                  </to>
                </anchor>
              </controlPr>
            </control>
          </mc:Choice>
        </mc:AlternateContent>
        <mc:AlternateContent xmlns:mc="http://schemas.openxmlformats.org/markup-compatibility/2006">
          <mc:Choice Requires="x14">
            <control shapeId="1283" r:id="rId137" name="Option Button 259">
              <controlPr defaultSize="0" autoFill="0" autoLine="0" autoPict="0">
                <anchor moveWithCells="1">
                  <from>
                    <xdr:col>1</xdr:col>
                    <xdr:colOff>838200</xdr:colOff>
                    <xdr:row>178</xdr:row>
                    <xdr:rowOff>76200</xdr:rowOff>
                  </from>
                  <to>
                    <xdr:col>2</xdr:col>
                    <xdr:colOff>695325</xdr:colOff>
                    <xdr:row>179</xdr:row>
                    <xdr:rowOff>95250</xdr:rowOff>
                  </to>
                </anchor>
              </controlPr>
            </control>
          </mc:Choice>
        </mc:AlternateContent>
        <mc:AlternateContent xmlns:mc="http://schemas.openxmlformats.org/markup-compatibility/2006">
          <mc:Choice Requires="x14">
            <control shapeId="1284" r:id="rId138" name="Group Box 260">
              <controlPr defaultSize="0" autoFill="0" autoPict="0" altText="(3)">
                <anchor moveWithCells="1">
                  <from>
                    <xdr:col>0</xdr:col>
                    <xdr:colOff>114300</xdr:colOff>
                    <xdr:row>182</xdr:row>
                    <xdr:rowOff>66675</xdr:rowOff>
                  </from>
                  <to>
                    <xdr:col>8</xdr:col>
                    <xdr:colOff>76200</xdr:colOff>
                    <xdr:row>185</xdr:row>
                    <xdr:rowOff>47625</xdr:rowOff>
                  </to>
                </anchor>
              </controlPr>
            </control>
          </mc:Choice>
        </mc:AlternateContent>
        <mc:AlternateContent xmlns:mc="http://schemas.openxmlformats.org/markup-compatibility/2006">
          <mc:Choice Requires="x14">
            <control shapeId="1285" r:id="rId139" name="Option Button 261">
              <controlPr defaultSize="0" autoFill="0" autoLine="0" autoPict="0">
                <anchor moveWithCells="1">
                  <from>
                    <xdr:col>0</xdr:col>
                    <xdr:colOff>457200</xdr:colOff>
                    <xdr:row>183</xdr:row>
                    <xdr:rowOff>66675</xdr:rowOff>
                  </from>
                  <to>
                    <xdr:col>1</xdr:col>
                    <xdr:colOff>752475</xdr:colOff>
                    <xdr:row>184</xdr:row>
                    <xdr:rowOff>95250</xdr:rowOff>
                  </to>
                </anchor>
              </controlPr>
            </control>
          </mc:Choice>
        </mc:AlternateContent>
        <mc:AlternateContent xmlns:mc="http://schemas.openxmlformats.org/markup-compatibility/2006">
          <mc:Choice Requires="x14">
            <control shapeId="1286" r:id="rId140" name="Option Button 262">
              <controlPr defaultSize="0" autoFill="0" autoLine="0" autoPict="0">
                <anchor moveWithCells="1">
                  <from>
                    <xdr:col>1</xdr:col>
                    <xdr:colOff>1257300</xdr:colOff>
                    <xdr:row>183</xdr:row>
                    <xdr:rowOff>76200</xdr:rowOff>
                  </from>
                  <to>
                    <xdr:col>2</xdr:col>
                    <xdr:colOff>1114425</xdr:colOff>
                    <xdr:row>184</xdr:row>
                    <xdr:rowOff>95250</xdr:rowOff>
                  </to>
                </anchor>
              </controlPr>
            </control>
          </mc:Choice>
        </mc:AlternateContent>
        <mc:AlternateContent xmlns:mc="http://schemas.openxmlformats.org/markup-compatibility/2006">
          <mc:Choice Requires="x14">
            <control shapeId="1287" r:id="rId141" name="Group Box 263">
              <controlPr defaultSize="0" autoFill="0" autoPict="0" altText="(3)">
                <anchor moveWithCells="1">
                  <from>
                    <xdr:col>0</xdr:col>
                    <xdr:colOff>114300</xdr:colOff>
                    <xdr:row>187</xdr:row>
                    <xdr:rowOff>66675</xdr:rowOff>
                  </from>
                  <to>
                    <xdr:col>8</xdr:col>
                    <xdr:colOff>76200</xdr:colOff>
                    <xdr:row>191</xdr:row>
                    <xdr:rowOff>76200</xdr:rowOff>
                  </to>
                </anchor>
              </controlPr>
            </control>
          </mc:Choice>
        </mc:AlternateContent>
        <mc:AlternateContent xmlns:mc="http://schemas.openxmlformats.org/markup-compatibility/2006">
          <mc:Choice Requires="x14">
            <control shapeId="1288" r:id="rId142" name="Option Button 264">
              <controlPr defaultSize="0" autoFill="0" autoLine="0" autoPict="0">
                <anchor moveWithCells="1">
                  <from>
                    <xdr:col>0</xdr:col>
                    <xdr:colOff>457200</xdr:colOff>
                    <xdr:row>188</xdr:row>
                    <xdr:rowOff>66675</xdr:rowOff>
                  </from>
                  <to>
                    <xdr:col>1</xdr:col>
                    <xdr:colOff>752475</xdr:colOff>
                    <xdr:row>189</xdr:row>
                    <xdr:rowOff>95250</xdr:rowOff>
                  </to>
                </anchor>
              </controlPr>
            </control>
          </mc:Choice>
        </mc:AlternateContent>
        <mc:AlternateContent xmlns:mc="http://schemas.openxmlformats.org/markup-compatibility/2006">
          <mc:Choice Requires="x14">
            <control shapeId="1289" r:id="rId143" name="Option Button 265">
              <controlPr defaultSize="0" autoFill="0" autoLine="0" autoPict="0">
                <anchor moveWithCells="1">
                  <from>
                    <xdr:col>1</xdr:col>
                    <xdr:colOff>1257300</xdr:colOff>
                    <xdr:row>188</xdr:row>
                    <xdr:rowOff>76200</xdr:rowOff>
                  </from>
                  <to>
                    <xdr:col>2</xdr:col>
                    <xdr:colOff>1114425</xdr:colOff>
                    <xdr:row>189</xdr:row>
                    <xdr:rowOff>95250</xdr:rowOff>
                  </to>
                </anchor>
              </controlPr>
            </control>
          </mc:Choice>
        </mc:AlternateContent>
        <mc:AlternateContent xmlns:mc="http://schemas.openxmlformats.org/markup-compatibility/2006">
          <mc:Choice Requires="x14">
            <control shapeId="1290" r:id="rId144" name="Option Button 266">
              <controlPr defaultSize="0" autoFill="0" autoLine="0" autoPict="0">
                <anchor moveWithCells="1">
                  <from>
                    <xdr:col>0</xdr:col>
                    <xdr:colOff>314325</xdr:colOff>
                    <xdr:row>49</xdr:row>
                    <xdr:rowOff>38100</xdr:rowOff>
                  </from>
                  <to>
                    <xdr:col>1</xdr:col>
                    <xdr:colOff>323850</xdr:colOff>
                    <xdr:row>50</xdr:row>
                    <xdr:rowOff>85725</xdr:rowOff>
                  </to>
                </anchor>
              </controlPr>
            </control>
          </mc:Choice>
        </mc:AlternateContent>
        <mc:AlternateContent xmlns:mc="http://schemas.openxmlformats.org/markup-compatibility/2006">
          <mc:Choice Requires="x14">
            <control shapeId="1291" r:id="rId145" name="Option Button 267">
              <controlPr defaultSize="0" autoFill="0" autoLine="0" autoPict="0">
                <anchor moveWithCells="1">
                  <from>
                    <xdr:col>1</xdr:col>
                    <xdr:colOff>438150</xdr:colOff>
                    <xdr:row>49</xdr:row>
                    <xdr:rowOff>28575</xdr:rowOff>
                  </from>
                  <to>
                    <xdr:col>2</xdr:col>
                    <xdr:colOff>447675</xdr:colOff>
                    <xdr:row>50</xdr:row>
                    <xdr:rowOff>76200</xdr:rowOff>
                  </to>
                </anchor>
              </controlPr>
            </control>
          </mc:Choice>
        </mc:AlternateContent>
        <mc:AlternateContent xmlns:mc="http://schemas.openxmlformats.org/markup-compatibility/2006">
          <mc:Choice Requires="x14">
            <control shapeId="1292" r:id="rId146" name="Option Button 268">
              <controlPr defaultSize="0" autoFill="0" autoLine="0" autoPict="0">
                <anchor moveWithCells="1">
                  <from>
                    <xdr:col>2</xdr:col>
                    <xdr:colOff>685800</xdr:colOff>
                    <xdr:row>49</xdr:row>
                    <xdr:rowOff>9525</xdr:rowOff>
                  </from>
                  <to>
                    <xdr:col>3</xdr:col>
                    <xdr:colOff>695325</xdr:colOff>
                    <xdr:row>50</xdr:row>
                    <xdr:rowOff>57150</xdr:rowOff>
                  </to>
                </anchor>
              </controlPr>
            </control>
          </mc:Choice>
        </mc:AlternateContent>
        <mc:AlternateContent xmlns:mc="http://schemas.openxmlformats.org/markup-compatibility/2006">
          <mc:Choice Requires="x14">
            <control shapeId="1294" r:id="rId147" name="Option Button 270">
              <controlPr defaultSize="0" autoFill="0" autoLine="0" autoPict="0">
                <anchor moveWithCells="1">
                  <from>
                    <xdr:col>3</xdr:col>
                    <xdr:colOff>609600</xdr:colOff>
                    <xdr:row>49</xdr:row>
                    <xdr:rowOff>0</xdr:rowOff>
                  </from>
                  <to>
                    <xdr:col>4</xdr:col>
                    <xdr:colOff>619125</xdr:colOff>
                    <xdr:row>50</xdr:row>
                    <xdr:rowOff>47625</xdr:rowOff>
                  </to>
                </anchor>
              </controlPr>
            </control>
          </mc:Choice>
        </mc:AlternateContent>
        <mc:AlternateContent xmlns:mc="http://schemas.openxmlformats.org/markup-compatibility/2006">
          <mc:Choice Requires="x14">
            <control shapeId="1297" r:id="rId148" name="Option Button 273">
              <controlPr defaultSize="0" autoFill="0" autoLine="0" autoPict="0">
                <anchor moveWithCells="1">
                  <from>
                    <xdr:col>0</xdr:col>
                    <xdr:colOff>409575</xdr:colOff>
                    <xdr:row>85</xdr:row>
                    <xdr:rowOff>19050</xdr:rowOff>
                  </from>
                  <to>
                    <xdr:col>3</xdr:col>
                    <xdr:colOff>390525</xdr:colOff>
                    <xdr:row>86</xdr:row>
                    <xdr:rowOff>9525</xdr:rowOff>
                  </to>
                </anchor>
              </controlPr>
            </control>
          </mc:Choice>
        </mc:AlternateContent>
        <mc:AlternateContent xmlns:mc="http://schemas.openxmlformats.org/markup-compatibility/2006">
          <mc:Choice Requires="x14">
            <control shapeId="1298" r:id="rId149" name="Option Button 274">
              <controlPr defaultSize="0" autoFill="0" autoLine="0" autoPict="0">
                <anchor moveWithCells="1">
                  <from>
                    <xdr:col>2</xdr:col>
                    <xdr:colOff>971550</xdr:colOff>
                    <xdr:row>85</xdr:row>
                    <xdr:rowOff>0</xdr:rowOff>
                  </from>
                  <to>
                    <xdr:col>4</xdr:col>
                    <xdr:colOff>180975</xdr:colOff>
                    <xdr:row>86</xdr:row>
                    <xdr:rowOff>28575</xdr:rowOff>
                  </to>
                </anchor>
              </controlPr>
            </control>
          </mc:Choice>
        </mc:AlternateContent>
        <mc:AlternateContent xmlns:mc="http://schemas.openxmlformats.org/markup-compatibility/2006">
          <mc:Choice Requires="x14">
            <control shapeId="1299" r:id="rId150" name="Option Button 275">
              <controlPr defaultSize="0" autoFill="0" autoLine="0" autoPict="0">
                <anchor moveWithCells="1">
                  <from>
                    <xdr:col>1</xdr:col>
                    <xdr:colOff>542925</xdr:colOff>
                    <xdr:row>40</xdr:row>
                    <xdr:rowOff>161925</xdr:rowOff>
                  </from>
                  <to>
                    <xdr:col>2</xdr:col>
                    <xdr:colOff>266700</xdr:colOff>
                    <xdr:row>41</xdr:row>
                    <xdr:rowOff>180975</xdr:rowOff>
                  </to>
                </anchor>
              </controlPr>
            </control>
          </mc:Choice>
        </mc:AlternateContent>
        <mc:AlternateContent xmlns:mc="http://schemas.openxmlformats.org/markup-compatibility/2006">
          <mc:Choice Requires="x14">
            <control shapeId="1300" r:id="rId151" name="Option Button 276">
              <controlPr defaultSize="0" autoFill="0" autoLine="0" autoPict="0">
                <anchor moveWithCells="1">
                  <from>
                    <xdr:col>2</xdr:col>
                    <xdr:colOff>495300</xdr:colOff>
                    <xdr:row>40</xdr:row>
                    <xdr:rowOff>161925</xdr:rowOff>
                  </from>
                  <to>
                    <xdr:col>3</xdr:col>
                    <xdr:colOff>219075</xdr:colOff>
                    <xdr:row>41</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DF813733-93ED-4959-853D-FF44357F4D30}">
            <xm:f>Calculations!$B$94&gt;7</xm:f>
            <x14:dxf>
              <fill>
                <patternFill patternType="solid">
                  <bgColor rgb="FFFFFF00"/>
                </patternFill>
              </fill>
              <border>
                <bottom style="thin">
                  <color auto="1"/>
                </bottom>
              </border>
            </x14:dxf>
          </x14:cfRule>
          <xm:sqref>G52</xm:sqref>
        </x14:conditionalFormatting>
        <x14:conditionalFormatting xmlns:xm="http://schemas.microsoft.com/office/excel/2006/main">
          <x14:cfRule type="expression" priority="3" id="{F5FF9945-462C-488A-98EC-30976755FD8F}">
            <xm:f>Calculations!$B$172=1</xm:f>
            <x14:dxf>
              <fill>
                <patternFill patternType="solid">
                  <bgColor rgb="FFFFFF00"/>
                </patternFill>
              </fill>
              <border>
                <bottom style="thin">
                  <color auto="1"/>
                </bottom>
              </border>
            </x14:dxf>
          </x14:cfRule>
          <xm:sqref>D65</xm:sqref>
        </x14:conditionalFormatting>
        <x14:conditionalFormatting xmlns:xm="http://schemas.microsoft.com/office/excel/2006/main">
          <x14:cfRule type="expression" priority="2" id="{5925467D-89A0-4EFE-816D-C0E32EEBB294}">
            <xm:f>Calculations!$B$223=2</xm:f>
            <x14:dxf>
              <fill>
                <patternFill patternType="solid">
                  <bgColor rgb="FFFFFF00"/>
                </patternFill>
              </fill>
              <border>
                <bottom style="thin">
                  <color auto="1"/>
                </bottom>
              </border>
            </x14:dxf>
          </x14:cfRule>
          <xm:sqref>E119</xm:sqref>
        </x14:conditionalFormatting>
        <x14:conditionalFormatting xmlns:xm="http://schemas.microsoft.com/office/excel/2006/main">
          <x14:cfRule type="expression" priority="1" id="{C4B44D7E-FD15-448E-87FF-B7B7050A0C69}">
            <xm:f>Calculations!$B$246=4</xm:f>
            <x14:dxf>
              <fill>
                <patternFill patternType="solid">
                  <bgColor rgb="FFFFFF00"/>
                </patternFill>
              </fill>
              <border>
                <bottom style="thin">
                  <color auto="1"/>
                </bottom>
              </border>
            </x14:dxf>
          </x14:cfRule>
          <xm:sqref>F167</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Calculations!$I$176:$I$180</xm:f>
          </x14:formula1>
          <xm:sqref>D65</xm:sqref>
        </x14:dataValidation>
        <x14:dataValidation type="list" showInputMessage="1" showErrorMessage="1" xr:uid="{00000000-0002-0000-0100-000001000000}">
          <x14:formula1>
            <xm:f>Calculations!$I$227:$I$230</xm:f>
          </x14:formula1>
          <xm:sqref>E119</xm:sqref>
        </x14:dataValidation>
        <x14:dataValidation type="list" showInputMessage="1" showErrorMessage="1" xr:uid="{00000000-0002-0000-0100-000002000000}">
          <x14:formula1>
            <xm:f>Calculations!$I$252:$I$256</xm:f>
          </x14:formula1>
          <xm:sqref>F167</xm:sqref>
        </x14:dataValidation>
        <x14:dataValidation type="list" showInputMessage="1" showErrorMessage="1" xr:uid="{00000000-0002-0000-0100-000003000000}">
          <x14:formula1>
            <xm:f>Calculations!$A$100:$A$102</xm:f>
          </x14:formula1>
          <xm:sqref>G52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90"/>
  <sheetViews>
    <sheetView showGridLines="0" zoomScaleNormal="100" workbookViewId="0">
      <pane ySplit="8" topLeftCell="A265" activePane="bottomLeft" state="frozen"/>
      <selection pane="bottomLeft" activeCell="G283" sqref="G283"/>
    </sheetView>
  </sheetViews>
  <sheetFormatPr defaultRowHeight="14.25" x14ac:dyDescent="0.2"/>
  <cols>
    <col min="1" max="1" width="14.625" customWidth="1"/>
    <col min="2" max="2" width="8.5" customWidth="1"/>
    <col min="3" max="3" width="2.625" customWidth="1"/>
    <col min="4" max="4" width="14.625" customWidth="1"/>
    <col min="5" max="5" width="10.375" customWidth="1"/>
    <col min="6" max="6" width="2.625" customWidth="1"/>
    <col min="7" max="7" width="9.625" customWidth="1"/>
    <col min="8" max="8" width="16" customWidth="1"/>
    <col min="9" max="9" width="11.625" customWidth="1"/>
    <col min="10" max="10" width="7.625" customWidth="1"/>
    <col min="11" max="11" width="10.625" customWidth="1"/>
    <col min="12" max="12" width="13.625" customWidth="1"/>
    <col min="13" max="14" width="10.625" customWidth="1"/>
  </cols>
  <sheetData>
    <row r="1" spans="1:14" ht="18" x14ac:dyDescent="0.25">
      <c r="A1" s="3" t="str">
        <f>Tool!A12</f>
        <v>Electric Vehicle (EV) Charging Station Site Suitability Criteria Tool</v>
      </c>
      <c r="N1" s="1" t="str">
        <f>Tool!G12</f>
        <v>Version Date:</v>
      </c>
    </row>
    <row r="2" spans="1:14" ht="18" x14ac:dyDescent="0.25">
      <c r="A2" s="3" t="str">
        <f>IF(Tool!B15=0,"",Tool!B15)</f>
        <v/>
      </c>
      <c r="N2" s="2">
        <f>Tool!H12</f>
        <v>42647</v>
      </c>
    </row>
    <row r="3" spans="1:14" ht="6.95" customHeight="1" thickBot="1" x14ac:dyDescent="0.3">
      <c r="A3" s="40"/>
      <c r="B3" s="41"/>
      <c r="C3" s="41"/>
      <c r="D3" s="41"/>
      <c r="E3" s="41"/>
      <c r="F3" s="41"/>
      <c r="G3" s="41"/>
      <c r="H3" s="41"/>
      <c r="I3" s="41"/>
      <c r="J3" s="41"/>
      <c r="K3" s="41"/>
      <c r="L3" s="41"/>
      <c r="M3" s="41"/>
      <c r="N3" s="42"/>
    </row>
    <row r="4" spans="1:14" ht="6.95" customHeight="1" thickTop="1" x14ac:dyDescent="0.2"/>
    <row r="5" spans="1:14" ht="14.25" customHeight="1" x14ac:dyDescent="0.25">
      <c r="D5" s="4" t="s">
        <v>178</v>
      </c>
      <c r="H5" s="33" t="s">
        <v>38</v>
      </c>
      <c r="I5" s="7">
        <v>100</v>
      </c>
      <c r="J5" s="31">
        <v>100</v>
      </c>
      <c r="L5" s="37"/>
      <c r="M5" s="34" t="s">
        <v>10</v>
      </c>
      <c r="N5" s="34" t="s">
        <v>11</v>
      </c>
    </row>
    <row r="6" spans="1:14" ht="14.25" customHeight="1" x14ac:dyDescent="0.2">
      <c r="H6" s="33" t="s">
        <v>39</v>
      </c>
      <c r="I6" s="32">
        <f>I21+I77+I159+I211+I268</f>
        <v>3.125</v>
      </c>
      <c r="J6" s="31">
        <v>0</v>
      </c>
      <c r="L6" s="37" t="s">
        <v>12</v>
      </c>
      <c r="M6" s="38">
        <f>J7</f>
        <v>72.645161290322562</v>
      </c>
      <c r="N6" s="37"/>
    </row>
    <row r="7" spans="1:14" ht="14.25" customHeight="1" x14ac:dyDescent="0.2">
      <c r="H7" s="30" t="s">
        <v>40</v>
      </c>
      <c r="I7" s="44">
        <f>I22+I78+I160+(I210-I212)+(I267-I269)</f>
        <v>73.499999999999986</v>
      </c>
      <c r="J7" s="32">
        <f>J6+(J5-J6)*(I7-I6)/(I5-I6)</f>
        <v>72.645161290322562</v>
      </c>
      <c r="L7" s="37" t="s">
        <v>11</v>
      </c>
      <c r="M7" s="37"/>
      <c r="N7" s="38">
        <f>J7</f>
        <v>72.645161290322562</v>
      </c>
    </row>
    <row r="8" spans="1:14" ht="6.95" customHeight="1" thickBot="1" x14ac:dyDescent="0.25">
      <c r="A8" s="39"/>
      <c r="B8" s="39"/>
      <c r="C8" s="39"/>
      <c r="D8" s="39"/>
      <c r="E8" s="39"/>
      <c r="F8" s="39"/>
      <c r="G8" s="39"/>
      <c r="H8" s="39"/>
      <c r="I8" s="39"/>
      <c r="J8" s="39"/>
      <c r="K8" s="39"/>
      <c r="L8" s="39"/>
      <c r="M8" s="39"/>
      <c r="N8" s="39"/>
    </row>
    <row r="9" spans="1:14" ht="6.95" customHeight="1" x14ac:dyDescent="0.2"/>
    <row r="10" spans="1:14" x14ac:dyDescent="0.2">
      <c r="A10" s="19" t="str">
        <f>Tool!A18</f>
        <v>1. How important are the following factors to the site owner for an EV charging station installation?</v>
      </c>
      <c r="K10" s="116" t="s">
        <v>183</v>
      </c>
      <c r="L10" s="116"/>
      <c r="M10" s="116"/>
    </row>
    <row r="11" spans="1:14" ht="14.25" customHeight="1" x14ac:dyDescent="0.2">
      <c r="K11" s="110" t="s">
        <v>28</v>
      </c>
      <c r="L11" s="111"/>
      <c r="M11" s="79">
        <v>0.25</v>
      </c>
    </row>
    <row r="12" spans="1:14" x14ac:dyDescent="0.2">
      <c r="A12" s="22" t="str">
        <f>Tool!A20</f>
        <v>Likely to be used by Current EV Drivers:</v>
      </c>
      <c r="E12" s="7">
        <v>3</v>
      </c>
      <c r="G12" s="24" t="s">
        <v>26</v>
      </c>
      <c r="H12" s="119" t="s">
        <v>1</v>
      </c>
      <c r="I12" s="120"/>
      <c r="K12" s="110" t="s">
        <v>15</v>
      </c>
      <c r="L12" s="111"/>
      <c r="M12" s="80">
        <f>(E12/E16)*(1-M11)</f>
        <v>0.25</v>
      </c>
    </row>
    <row r="13" spans="1:14" x14ac:dyDescent="0.2">
      <c r="A13" s="22" t="str">
        <f>Tool!A22</f>
        <v xml:space="preserve">Marketing for Potential EV Buyers: </v>
      </c>
      <c r="E13" s="7">
        <v>3</v>
      </c>
      <c r="G13" s="25">
        <v>1</v>
      </c>
      <c r="H13" s="117" t="s">
        <v>19</v>
      </c>
      <c r="I13" s="118"/>
      <c r="K13" s="110" t="s">
        <v>260</v>
      </c>
      <c r="L13" s="111"/>
      <c r="M13" s="80">
        <f>(AVERAGE(E13:E14)/E16)*(1-M11)</f>
        <v>0.25</v>
      </c>
    </row>
    <row r="14" spans="1:14" x14ac:dyDescent="0.2">
      <c r="A14" s="22" t="str">
        <f>Tool!A24</f>
        <v>Positive Image for the Organization:</v>
      </c>
      <c r="E14" s="7">
        <v>3</v>
      </c>
      <c r="G14" s="25">
        <v>2</v>
      </c>
      <c r="H14" s="117" t="s">
        <v>18</v>
      </c>
      <c r="I14" s="118"/>
      <c r="K14" s="112" t="s">
        <v>179</v>
      </c>
      <c r="L14" s="113"/>
      <c r="M14" s="81">
        <f>(E15/E16)*(1-M11)</f>
        <v>0.25</v>
      </c>
    </row>
    <row r="15" spans="1:14" x14ac:dyDescent="0.2">
      <c r="A15" s="22" t="str">
        <f>Tool!A26</f>
        <v>Purchase and Installation Cost:</v>
      </c>
      <c r="E15" s="6">
        <v>3</v>
      </c>
      <c r="G15" s="25">
        <v>3</v>
      </c>
      <c r="H15" s="117" t="s">
        <v>20</v>
      </c>
      <c r="I15" s="118"/>
      <c r="K15" s="114" t="s">
        <v>180</v>
      </c>
      <c r="L15" s="114"/>
      <c r="M15" s="78" t="s">
        <v>181</v>
      </c>
      <c r="N15" s="78" t="s">
        <v>182</v>
      </c>
    </row>
    <row r="16" spans="1:14" x14ac:dyDescent="0.2">
      <c r="D16" s="1" t="s">
        <v>261</v>
      </c>
      <c r="E16" s="7">
        <f>E12+((E13+E14)/2)+E15</f>
        <v>9</v>
      </c>
      <c r="G16" s="25">
        <v>4</v>
      </c>
      <c r="H16" s="117" t="s">
        <v>21</v>
      </c>
      <c r="I16" s="118"/>
      <c r="K16" s="108" t="s">
        <v>16</v>
      </c>
      <c r="L16" s="108"/>
      <c r="M16" s="84">
        <f>2/3</f>
        <v>0.66666666666666663</v>
      </c>
      <c r="N16" s="83">
        <f>M16*M14</f>
        <v>0.16666666666666666</v>
      </c>
    </row>
    <row r="17" spans="1:14" x14ac:dyDescent="0.2">
      <c r="G17" s="25">
        <v>5</v>
      </c>
      <c r="H17" s="117" t="s">
        <v>210</v>
      </c>
      <c r="I17" s="118"/>
      <c r="K17" s="108" t="s">
        <v>17</v>
      </c>
      <c r="L17" s="108"/>
      <c r="M17" s="82">
        <f>1-M16</f>
        <v>0.33333333333333337</v>
      </c>
      <c r="N17" s="83">
        <f>M17*M14</f>
        <v>8.3333333333333343E-2</v>
      </c>
    </row>
    <row r="18" spans="1:14" ht="6.95" customHeight="1" thickBot="1" x14ac:dyDescent="0.25">
      <c r="A18" s="39"/>
      <c r="B18" s="39"/>
      <c r="C18" s="39"/>
      <c r="D18" s="39"/>
      <c r="E18" s="39"/>
      <c r="F18" s="39"/>
      <c r="G18" s="39"/>
      <c r="H18" s="39"/>
      <c r="I18" s="39"/>
      <c r="J18" s="39"/>
      <c r="K18" s="39"/>
      <c r="L18" s="39"/>
      <c r="M18" s="39"/>
      <c r="N18" s="39"/>
    </row>
    <row r="19" spans="1:14" ht="6.95" customHeight="1" x14ac:dyDescent="0.2"/>
    <row r="20" spans="1:14" ht="18" x14ac:dyDescent="0.25">
      <c r="A20" s="4" t="s">
        <v>28</v>
      </c>
      <c r="D20" s="10"/>
      <c r="E20" s="10"/>
      <c r="G20" s="10"/>
      <c r="H20" s="33" t="s">
        <v>32</v>
      </c>
      <c r="I20" s="31">
        <f>B21*I5</f>
        <v>25</v>
      </c>
      <c r="J20" s="31">
        <v>100</v>
      </c>
      <c r="K20" s="10"/>
      <c r="L20" s="37"/>
      <c r="M20" s="34" t="s">
        <v>10</v>
      </c>
      <c r="N20" s="34" t="s">
        <v>11</v>
      </c>
    </row>
    <row r="21" spans="1:14" x14ac:dyDescent="0.2">
      <c r="A21" s="26" t="s">
        <v>5</v>
      </c>
      <c r="B21" s="43">
        <f>M11</f>
        <v>0.25</v>
      </c>
      <c r="D21" s="10"/>
      <c r="E21" s="10"/>
      <c r="G21" s="10"/>
      <c r="H21" s="33" t="s">
        <v>33</v>
      </c>
      <c r="I21" s="32">
        <f>E35+E40+E45+E54+E61+E66+E71</f>
        <v>0</v>
      </c>
      <c r="J21" s="31">
        <v>0</v>
      </c>
      <c r="K21" s="10"/>
      <c r="L21" s="37" t="s">
        <v>12</v>
      </c>
      <c r="M21" s="38">
        <f>J22</f>
        <v>100</v>
      </c>
      <c r="N21" s="37"/>
    </row>
    <row r="22" spans="1:14" x14ac:dyDescent="0.2">
      <c r="D22" s="10"/>
      <c r="E22" s="10"/>
      <c r="G22" s="10"/>
      <c r="H22" s="30" t="s">
        <v>8</v>
      </c>
      <c r="I22" s="44">
        <f>E36+E41+E46+E55+E62+E67+E72</f>
        <v>25</v>
      </c>
      <c r="J22" s="32">
        <f>J21+(J20-J21)*(I22-I21)/(I20-I21)</f>
        <v>100</v>
      </c>
      <c r="K22" s="10"/>
      <c r="L22" s="37" t="s">
        <v>11</v>
      </c>
      <c r="M22" s="37"/>
      <c r="N22" s="38">
        <f>J22</f>
        <v>100</v>
      </c>
    </row>
    <row r="23" spans="1:14" x14ac:dyDescent="0.2">
      <c r="D23" s="10"/>
      <c r="E23" s="10"/>
      <c r="F23" s="10"/>
      <c r="G23" s="10"/>
      <c r="H23" s="10"/>
      <c r="I23" s="30"/>
      <c r="J23" s="27"/>
      <c r="K23" s="10"/>
      <c r="L23" s="10"/>
      <c r="M23" s="10"/>
      <c r="N23" s="10"/>
    </row>
    <row r="24" spans="1:14" x14ac:dyDescent="0.2">
      <c r="A24" s="109" t="s">
        <v>184</v>
      </c>
      <c r="B24" s="109"/>
      <c r="C24" s="109"/>
      <c r="D24" s="109"/>
      <c r="E24" s="109"/>
      <c r="F24" s="109"/>
      <c r="G24" s="109"/>
      <c r="H24" s="109"/>
      <c r="I24" s="109"/>
      <c r="J24" s="85" t="s">
        <v>185</v>
      </c>
      <c r="K24" s="86">
        <f>SUM(K25:K31)</f>
        <v>1.0000000000000002</v>
      </c>
      <c r="L24" s="10" t="str">
        <f>IF(K24=1,"","Adjust Percentages to total 100%")</f>
        <v/>
      </c>
      <c r="M24" s="10"/>
      <c r="N24" s="10"/>
    </row>
    <row r="25" spans="1:14" x14ac:dyDescent="0.2">
      <c r="A25" s="108" t="str">
        <f>A33</f>
        <v>2. Do you own or lease the parking lot where the EV charging station will be installed?</v>
      </c>
      <c r="B25" s="108"/>
      <c r="C25" s="108"/>
      <c r="D25" s="108"/>
      <c r="E25" s="108"/>
      <c r="F25" s="108"/>
      <c r="G25" s="108"/>
      <c r="H25" s="108"/>
      <c r="I25" s="108"/>
      <c r="J25" s="108"/>
      <c r="K25" s="87">
        <v>0.25</v>
      </c>
      <c r="L25" s="10"/>
      <c r="M25" s="10"/>
      <c r="N25" s="10"/>
    </row>
    <row r="26" spans="1:14" x14ac:dyDescent="0.2">
      <c r="A26" s="108" t="str">
        <f>A38</f>
        <v>3. Do you own or lease the building where electricity will be drawn for the EV charging station?</v>
      </c>
      <c r="B26" s="108"/>
      <c r="C26" s="108"/>
      <c r="D26" s="108"/>
      <c r="E26" s="108"/>
      <c r="F26" s="108"/>
      <c r="G26" s="108"/>
      <c r="H26" s="108"/>
      <c r="I26" s="108"/>
      <c r="J26" s="108"/>
      <c r="K26" s="87">
        <v>0.2</v>
      </c>
      <c r="L26" s="10"/>
      <c r="M26" s="10"/>
      <c r="N26" s="10"/>
    </row>
    <row r="27" spans="1:14" x14ac:dyDescent="0.2">
      <c r="A27" s="108" t="str">
        <f>A43</f>
        <v>4. What is the predominant land use for the EV charging station site?</v>
      </c>
      <c r="B27" s="108"/>
      <c r="C27" s="108"/>
      <c r="D27" s="108"/>
      <c r="E27" s="108"/>
      <c r="F27" s="108"/>
      <c r="G27" s="108"/>
      <c r="H27" s="108"/>
      <c r="I27" s="108"/>
      <c r="J27" s="108"/>
      <c r="K27" s="87">
        <v>0.1</v>
      </c>
      <c r="L27" s="10"/>
      <c r="M27" s="10"/>
      <c r="N27" s="10"/>
    </row>
    <row r="28" spans="1:14" x14ac:dyDescent="0.2">
      <c r="A28" s="108" t="str">
        <f>A52</f>
        <v>13. How many parking spaces are in the lot or garage?</v>
      </c>
      <c r="B28" s="108"/>
      <c r="C28" s="108"/>
      <c r="D28" s="108"/>
      <c r="E28" s="108"/>
      <c r="F28" s="108"/>
      <c r="G28" s="108"/>
      <c r="H28" s="108"/>
      <c r="I28" s="108"/>
      <c r="J28" s="108"/>
      <c r="K28" s="87">
        <v>0.15</v>
      </c>
      <c r="L28" s="10"/>
      <c r="M28" s="10"/>
      <c r="N28" s="10"/>
    </row>
    <row r="29" spans="1:14" x14ac:dyDescent="0.2">
      <c r="A29" s="108" t="str">
        <f>A59</f>
        <v>19. Is the parking lot prone to flooding or other events that might damage a charging station or plugged-in EV?</v>
      </c>
      <c r="B29" s="108"/>
      <c r="C29" s="108"/>
      <c r="D29" s="108"/>
      <c r="E29" s="108"/>
      <c r="F29" s="108"/>
      <c r="G29" s="108"/>
      <c r="H29" s="108"/>
      <c r="I29" s="108"/>
      <c r="J29" s="108"/>
      <c r="K29" s="87">
        <v>0.15</v>
      </c>
      <c r="L29" s="10"/>
      <c r="M29" s="10"/>
      <c r="N29" s="10"/>
    </row>
    <row r="30" spans="1:14" x14ac:dyDescent="0.2">
      <c r="A30" s="108" t="str">
        <f>A64</f>
        <v>20. Would the EV charging station be located in a covered parking space?</v>
      </c>
      <c r="B30" s="108"/>
      <c r="C30" s="108"/>
      <c r="D30" s="108"/>
      <c r="E30" s="108"/>
      <c r="F30" s="108"/>
      <c r="G30" s="108"/>
      <c r="H30" s="108"/>
      <c r="I30" s="108"/>
      <c r="J30" s="108"/>
      <c r="K30" s="87">
        <v>0.05</v>
      </c>
      <c r="L30" s="10"/>
      <c r="M30" s="10"/>
      <c r="N30" s="10"/>
    </row>
    <row r="31" spans="1:14" x14ac:dyDescent="0.2">
      <c r="A31" s="108" t="str">
        <f>A69</f>
        <v>21. Would the EV charging station need to be placed where it would obstruct plowing or in a location where snow is stored in the winter?</v>
      </c>
      <c r="B31" s="108"/>
      <c r="C31" s="108"/>
      <c r="D31" s="108"/>
      <c r="E31" s="108"/>
      <c r="F31" s="108"/>
      <c r="G31" s="108"/>
      <c r="H31" s="108"/>
      <c r="I31" s="108"/>
      <c r="J31" s="108"/>
      <c r="K31" s="87">
        <v>0.1</v>
      </c>
      <c r="L31" s="10"/>
      <c r="M31" s="10"/>
      <c r="N31" s="10"/>
    </row>
    <row r="32" spans="1:14" x14ac:dyDescent="0.2">
      <c r="D32" s="10"/>
      <c r="E32" s="10"/>
      <c r="F32" s="10"/>
      <c r="G32" s="10"/>
      <c r="H32" s="10"/>
      <c r="I32" s="30"/>
      <c r="J32" s="27"/>
      <c r="K32" s="10"/>
      <c r="L32" s="10"/>
      <c r="M32" s="10"/>
      <c r="N32" s="10"/>
    </row>
    <row r="33" spans="1:14" x14ac:dyDescent="0.2">
      <c r="A33" s="27" t="str">
        <f>Tool!A29</f>
        <v>2. Do you own or lease the parking lot where the EV charging station will be installed?</v>
      </c>
      <c r="B33" s="10"/>
      <c r="C33" s="10"/>
      <c r="D33" s="10"/>
      <c r="E33" s="10"/>
      <c r="F33" s="10"/>
      <c r="G33" s="10"/>
      <c r="H33" s="10"/>
      <c r="I33" s="10"/>
      <c r="J33" s="31"/>
      <c r="K33" s="31"/>
    </row>
    <row r="34" spans="1:14" ht="28.5" customHeight="1" x14ac:dyDescent="0.2">
      <c r="A34" s="47" t="s">
        <v>35</v>
      </c>
      <c r="B34" s="88">
        <f>K25</f>
        <v>0.25</v>
      </c>
      <c r="C34" s="48"/>
      <c r="D34" s="49" t="s">
        <v>3</v>
      </c>
      <c r="E34" s="56">
        <f>MAX(J35:J36)</f>
        <v>6.25</v>
      </c>
      <c r="F34" s="35"/>
      <c r="G34" s="24" t="s">
        <v>26</v>
      </c>
      <c r="H34" s="24" t="s">
        <v>1</v>
      </c>
      <c r="I34" s="28" t="s">
        <v>34</v>
      </c>
      <c r="J34" s="28" t="s">
        <v>2</v>
      </c>
      <c r="K34" s="114" t="s">
        <v>9</v>
      </c>
      <c r="L34" s="114"/>
      <c r="M34" s="114"/>
      <c r="N34" s="114"/>
    </row>
    <row r="35" spans="1:14" ht="28.5" customHeight="1" x14ac:dyDescent="0.2">
      <c r="A35" s="50" t="s">
        <v>7</v>
      </c>
      <c r="B35" s="89">
        <f>B34*$I$20</f>
        <v>6.25</v>
      </c>
      <c r="C35" s="51"/>
      <c r="D35" s="49" t="s">
        <v>4</v>
      </c>
      <c r="E35" s="56">
        <f>MIN(J35:J36)</f>
        <v>0</v>
      </c>
      <c r="F35" s="35"/>
      <c r="G35" s="36">
        <v>1</v>
      </c>
      <c r="H35" s="36" t="s">
        <v>29</v>
      </c>
      <c r="I35" s="46">
        <v>1</v>
      </c>
      <c r="J35" s="56">
        <f>I35*B35</f>
        <v>6.25</v>
      </c>
      <c r="K35" s="115" t="s">
        <v>186</v>
      </c>
      <c r="L35" s="115"/>
      <c r="M35" s="115"/>
      <c r="N35" s="115"/>
    </row>
    <row r="36" spans="1:14" ht="28.5" customHeight="1" x14ac:dyDescent="0.2">
      <c r="A36" s="52" t="s">
        <v>0</v>
      </c>
      <c r="B36" s="90">
        <v>1</v>
      </c>
      <c r="C36" s="54"/>
      <c r="D36" s="55" t="s">
        <v>6</v>
      </c>
      <c r="E36" s="57">
        <f>VLOOKUP(B36,G35:J36,4,FALSE)</f>
        <v>6.25</v>
      </c>
      <c r="F36" s="5"/>
      <c r="G36" s="36">
        <v>2</v>
      </c>
      <c r="H36" s="36" t="s">
        <v>30</v>
      </c>
      <c r="I36" s="46">
        <v>0</v>
      </c>
      <c r="J36" s="56">
        <f>I36*B35</f>
        <v>0</v>
      </c>
      <c r="K36" s="115" t="s">
        <v>31</v>
      </c>
      <c r="L36" s="115"/>
      <c r="M36" s="115"/>
      <c r="N36" s="115"/>
    </row>
    <row r="37" spans="1:14" x14ac:dyDescent="0.2">
      <c r="A37" s="11"/>
      <c r="B37" s="91"/>
    </row>
    <row r="38" spans="1:14" x14ac:dyDescent="0.2">
      <c r="A38" s="27" t="str">
        <f>Tool!A34</f>
        <v>3. Do you own or lease the building where electricity will be drawn for the EV charging station?</v>
      </c>
      <c r="B38" s="92"/>
      <c r="C38" s="10"/>
      <c r="D38" s="10"/>
      <c r="E38" s="10"/>
      <c r="F38" s="10"/>
      <c r="G38" s="10"/>
      <c r="H38" s="10"/>
      <c r="I38" s="10"/>
      <c r="J38" s="31"/>
      <c r="K38" s="31"/>
    </row>
    <row r="39" spans="1:14" ht="28.5" customHeight="1" x14ac:dyDescent="0.2">
      <c r="A39" s="47" t="s">
        <v>35</v>
      </c>
      <c r="B39" s="88">
        <f>K26</f>
        <v>0.2</v>
      </c>
      <c r="C39" s="48"/>
      <c r="D39" s="49" t="s">
        <v>3</v>
      </c>
      <c r="E39" s="56">
        <f>MAX(J40:J41)</f>
        <v>5</v>
      </c>
      <c r="F39" s="35"/>
      <c r="G39" s="24" t="s">
        <v>26</v>
      </c>
      <c r="H39" s="24" t="s">
        <v>1</v>
      </c>
      <c r="I39" s="28" t="s">
        <v>34</v>
      </c>
      <c r="J39" s="28" t="s">
        <v>2</v>
      </c>
      <c r="K39" s="114" t="s">
        <v>9</v>
      </c>
      <c r="L39" s="114"/>
      <c r="M39" s="114"/>
      <c r="N39" s="114"/>
    </row>
    <row r="40" spans="1:14" ht="28.5" customHeight="1" x14ac:dyDescent="0.2">
      <c r="A40" s="50" t="s">
        <v>7</v>
      </c>
      <c r="B40" s="89">
        <f>B39*$I$20</f>
        <v>5</v>
      </c>
      <c r="C40" s="51"/>
      <c r="D40" s="49" t="s">
        <v>4</v>
      </c>
      <c r="E40" s="56">
        <f>MIN(J40:J41)</f>
        <v>0</v>
      </c>
      <c r="F40" s="35"/>
      <c r="G40" s="36">
        <v>1</v>
      </c>
      <c r="H40" s="36" t="s">
        <v>29</v>
      </c>
      <c r="I40" s="46">
        <v>1</v>
      </c>
      <c r="J40" s="56">
        <f>I40*B40</f>
        <v>5</v>
      </c>
      <c r="K40" s="115" t="s">
        <v>187</v>
      </c>
      <c r="L40" s="115"/>
      <c r="M40" s="115"/>
      <c r="N40" s="115"/>
    </row>
    <row r="41" spans="1:14" ht="28.5" customHeight="1" x14ac:dyDescent="0.2">
      <c r="A41" s="52" t="s">
        <v>0</v>
      </c>
      <c r="B41" s="90">
        <v>1</v>
      </c>
      <c r="C41" s="54"/>
      <c r="D41" s="55" t="s">
        <v>6</v>
      </c>
      <c r="E41" s="57">
        <f>VLOOKUP(B41,G40:J41,4,FALSE)</f>
        <v>5</v>
      </c>
      <c r="F41" s="5"/>
      <c r="G41" s="36">
        <v>2</v>
      </c>
      <c r="H41" s="36" t="s">
        <v>30</v>
      </c>
      <c r="I41" s="46">
        <v>0</v>
      </c>
      <c r="J41" s="56">
        <f>I41*B40</f>
        <v>0</v>
      </c>
      <c r="K41" s="115" t="s">
        <v>170</v>
      </c>
      <c r="L41" s="115"/>
      <c r="M41" s="115"/>
      <c r="N41" s="115"/>
    </row>
    <row r="42" spans="1:14" x14ac:dyDescent="0.2">
      <c r="A42" s="11"/>
      <c r="B42" s="91"/>
    </row>
    <row r="43" spans="1:14" x14ac:dyDescent="0.2">
      <c r="A43" s="27" t="str">
        <f>Tool!A39</f>
        <v>4. What is the predominant land use for the EV charging station site?</v>
      </c>
      <c r="B43" s="92"/>
      <c r="C43" s="10"/>
      <c r="D43" s="10"/>
      <c r="E43" s="10"/>
      <c r="F43" s="10"/>
      <c r="G43" s="10"/>
      <c r="H43" s="10"/>
      <c r="I43" s="10"/>
      <c r="J43" s="31"/>
      <c r="K43" s="31"/>
    </row>
    <row r="44" spans="1:14" ht="28.5" customHeight="1" x14ac:dyDescent="0.2">
      <c r="A44" s="47" t="s">
        <v>35</v>
      </c>
      <c r="B44" s="88">
        <f>K27</f>
        <v>0.1</v>
      </c>
      <c r="C44" s="48"/>
      <c r="D44" s="49" t="s">
        <v>3</v>
      </c>
      <c r="E44" s="56">
        <f>MAX(J45:J48)</f>
        <v>2.5</v>
      </c>
      <c r="F44" s="35"/>
      <c r="G44" s="29" t="s">
        <v>26</v>
      </c>
      <c r="H44" s="29" t="s">
        <v>1</v>
      </c>
      <c r="I44" s="28" t="s">
        <v>34</v>
      </c>
      <c r="J44" s="28" t="s">
        <v>2</v>
      </c>
      <c r="K44" s="114" t="s">
        <v>9</v>
      </c>
      <c r="L44" s="114"/>
      <c r="M44" s="114"/>
      <c r="N44" s="114"/>
    </row>
    <row r="45" spans="1:14" ht="28.5" customHeight="1" x14ac:dyDescent="0.2">
      <c r="A45" s="50" t="s">
        <v>7</v>
      </c>
      <c r="B45" s="93">
        <f>B44*$I$20</f>
        <v>2.5</v>
      </c>
      <c r="C45" s="51"/>
      <c r="D45" s="49" t="s">
        <v>4</v>
      </c>
      <c r="E45" s="56">
        <f>MIN(J45:J48)</f>
        <v>0</v>
      </c>
      <c r="F45" s="35"/>
      <c r="G45" s="36">
        <v>1</v>
      </c>
      <c r="H45" s="36" t="s">
        <v>41</v>
      </c>
      <c r="I45" s="46">
        <v>0</v>
      </c>
      <c r="J45" s="56">
        <f>I45*B45</f>
        <v>0</v>
      </c>
      <c r="K45" s="115" t="s">
        <v>211</v>
      </c>
      <c r="L45" s="115"/>
      <c r="M45" s="115"/>
      <c r="N45" s="115"/>
    </row>
    <row r="46" spans="1:14" ht="28.5" customHeight="1" x14ac:dyDescent="0.2">
      <c r="A46" s="52" t="s">
        <v>0</v>
      </c>
      <c r="B46" s="90">
        <v>2</v>
      </c>
      <c r="C46" s="54"/>
      <c r="D46" s="55" t="s">
        <v>6</v>
      </c>
      <c r="E46" s="57">
        <f>VLOOKUP(B46,G45:J50,4,FALSE)</f>
        <v>2.5</v>
      </c>
      <c r="F46" s="5"/>
      <c r="G46" s="36">
        <v>2</v>
      </c>
      <c r="H46" s="36" t="s">
        <v>42</v>
      </c>
      <c r="I46" s="46">
        <v>1</v>
      </c>
      <c r="J46" s="56">
        <f>I46*B45</f>
        <v>2.5</v>
      </c>
      <c r="K46" s="115" t="s">
        <v>45</v>
      </c>
      <c r="L46" s="115"/>
      <c r="M46" s="115"/>
      <c r="N46" s="115"/>
    </row>
    <row r="47" spans="1:14" ht="28.5" customHeight="1" x14ac:dyDescent="0.2">
      <c r="A47" s="11"/>
      <c r="B47" s="91"/>
      <c r="G47" s="36">
        <v>3</v>
      </c>
      <c r="H47" s="36" t="s">
        <v>43</v>
      </c>
      <c r="I47" s="46">
        <v>0.75</v>
      </c>
      <c r="J47" s="56">
        <f>I47*B45</f>
        <v>1.875</v>
      </c>
      <c r="K47" s="115" t="s">
        <v>188</v>
      </c>
      <c r="L47" s="115"/>
      <c r="M47" s="115"/>
      <c r="N47" s="115"/>
    </row>
    <row r="48" spans="1:14" ht="28.5" customHeight="1" x14ac:dyDescent="0.2">
      <c r="A48" s="11"/>
      <c r="B48" s="91"/>
      <c r="G48" s="36">
        <v>4</v>
      </c>
      <c r="H48" s="36" t="s">
        <v>262</v>
      </c>
      <c r="I48" s="46">
        <v>1</v>
      </c>
      <c r="J48" s="56">
        <f>I48*B45</f>
        <v>2.5</v>
      </c>
      <c r="K48" s="115" t="s">
        <v>264</v>
      </c>
      <c r="L48" s="115"/>
      <c r="M48" s="115"/>
      <c r="N48" s="115"/>
    </row>
    <row r="49" spans="1:14" ht="28.5" customHeight="1" x14ac:dyDescent="0.2">
      <c r="A49" s="11"/>
      <c r="B49" s="91"/>
      <c r="G49" s="36">
        <v>5</v>
      </c>
      <c r="H49" s="36" t="s">
        <v>263</v>
      </c>
      <c r="I49" s="46">
        <v>0.75</v>
      </c>
      <c r="J49" s="56">
        <f>I49*B45</f>
        <v>1.875</v>
      </c>
      <c r="K49" s="115" t="s">
        <v>265</v>
      </c>
      <c r="L49" s="115"/>
      <c r="M49" s="115"/>
      <c r="N49" s="115"/>
    </row>
    <row r="50" spans="1:14" ht="28.5" customHeight="1" x14ac:dyDescent="0.2">
      <c r="A50" s="11"/>
      <c r="B50" s="91"/>
      <c r="G50" s="36">
        <v>6</v>
      </c>
      <c r="H50" s="36" t="s">
        <v>44</v>
      </c>
      <c r="I50" s="46">
        <v>0.5</v>
      </c>
      <c r="J50" s="56">
        <f>I50*B45</f>
        <v>1.25</v>
      </c>
      <c r="K50" s="115" t="s">
        <v>46</v>
      </c>
      <c r="L50" s="115"/>
      <c r="M50" s="115"/>
      <c r="N50" s="115"/>
    </row>
    <row r="51" spans="1:14" x14ac:dyDescent="0.2">
      <c r="A51" s="11"/>
      <c r="B51" s="91"/>
    </row>
    <row r="52" spans="1:14" x14ac:dyDescent="0.2">
      <c r="A52" s="27" t="str">
        <f>Tool!A94</f>
        <v>13. How many parking spaces are in the lot or garage?</v>
      </c>
      <c r="B52" s="92"/>
      <c r="C52" s="10"/>
      <c r="D52" s="10"/>
      <c r="E52" s="10"/>
      <c r="F52" s="10"/>
      <c r="G52" s="10"/>
      <c r="H52" s="10"/>
      <c r="I52" s="10"/>
      <c r="J52" s="31"/>
      <c r="K52" s="31"/>
    </row>
    <row r="53" spans="1:14" ht="28.5" customHeight="1" x14ac:dyDescent="0.2">
      <c r="A53" s="47" t="s">
        <v>35</v>
      </c>
      <c r="B53" s="88">
        <f>K28</f>
        <v>0.15</v>
      </c>
      <c r="C53" s="48"/>
      <c r="D53" s="49" t="s">
        <v>3</v>
      </c>
      <c r="E53" s="56">
        <f>MAX(J54:J57)</f>
        <v>3.75</v>
      </c>
      <c r="F53" s="35"/>
      <c r="G53" s="60" t="s">
        <v>26</v>
      </c>
      <c r="H53" s="60" t="s">
        <v>1</v>
      </c>
      <c r="I53" s="28" t="s">
        <v>34</v>
      </c>
      <c r="J53" s="28" t="s">
        <v>2</v>
      </c>
      <c r="K53" s="114" t="s">
        <v>9</v>
      </c>
      <c r="L53" s="114"/>
      <c r="M53" s="114"/>
      <c r="N53" s="114"/>
    </row>
    <row r="54" spans="1:14" ht="28.5" customHeight="1" x14ac:dyDescent="0.2">
      <c r="A54" s="50" t="s">
        <v>7</v>
      </c>
      <c r="B54" s="93">
        <f>B53*$I$20</f>
        <v>3.75</v>
      </c>
      <c r="C54" s="51"/>
      <c r="D54" s="49" t="s">
        <v>4</v>
      </c>
      <c r="E54" s="56">
        <f>MIN(J54:J57)</f>
        <v>0</v>
      </c>
      <c r="F54" s="35"/>
      <c r="G54" s="36">
        <v>1</v>
      </c>
      <c r="H54" s="36" t="s">
        <v>98</v>
      </c>
      <c r="I54" s="46">
        <v>0</v>
      </c>
      <c r="J54" s="56">
        <f>I54*B54</f>
        <v>0</v>
      </c>
      <c r="K54" s="115" t="s">
        <v>189</v>
      </c>
      <c r="L54" s="115"/>
      <c r="M54" s="115"/>
      <c r="N54" s="115"/>
    </row>
    <row r="55" spans="1:14" ht="28.5" customHeight="1" x14ac:dyDescent="0.2">
      <c r="A55" s="52" t="s">
        <v>0</v>
      </c>
      <c r="B55" s="90">
        <v>4</v>
      </c>
      <c r="C55" s="54"/>
      <c r="D55" s="55" t="s">
        <v>6</v>
      </c>
      <c r="E55" s="57">
        <f>VLOOKUP(B55,G54:J57,4,FALSE)</f>
        <v>3.75</v>
      </c>
      <c r="F55" s="5"/>
      <c r="G55" s="36">
        <v>2</v>
      </c>
      <c r="H55" s="70" t="s">
        <v>99</v>
      </c>
      <c r="I55" s="46">
        <v>0.25</v>
      </c>
      <c r="J55" s="56">
        <f>I55*B54</f>
        <v>0.9375</v>
      </c>
      <c r="K55" s="115" t="s">
        <v>190</v>
      </c>
      <c r="L55" s="115"/>
      <c r="M55" s="115"/>
      <c r="N55" s="115"/>
    </row>
    <row r="56" spans="1:14" ht="28.5" customHeight="1" x14ac:dyDescent="0.2">
      <c r="A56" s="11"/>
      <c r="B56" s="91"/>
      <c r="G56" s="36">
        <v>3</v>
      </c>
      <c r="H56" s="36" t="s">
        <v>74</v>
      </c>
      <c r="I56" s="46">
        <v>0.75</v>
      </c>
      <c r="J56" s="56">
        <f>I56*B54</f>
        <v>2.8125</v>
      </c>
      <c r="K56" s="115" t="s">
        <v>191</v>
      </c>
      <c r="L56" s="115"/>
      <c r="M56" s="115"/>
      <c r="N56" s="115"/>
    </row>
    <row r="57" spans="1:14" ht="28.5" customHeight="1" x14ac:dyDescent="0.2">
      <c r="A57" s="11"/>
      <c r="B57" s="91"/>
      <c r="G57" s="36">
        <v>4</v>
      </c>
      <c r="H57" s="36" t="s">
        <v>100</v>
      </c>
      <c r="I57" s="46">
        <v>1</v>
      </c>
      <c r="J57" s="56">
        <f>I57*B54</f>
        <v>3.75</v>
      </c>
      <c r="K57" s="115" t="s">
        <v>192</v>
      </c>
      <c r="L57" s="115"/>
      <c r="M57" s="115"/>
      <c r="N57" s="115"/>
    </row>
    <row r="58" spans="1:14" x14ac:dyDescent="0.2">
      <c r="A58" s="11"/>
      <c r="B58" s="91"/>
    </row>
    <row r="59" spans="1:14" x14ac:dyDescent="0.2">
      <c r="A59" s="27" t="str">
        <f>Tool!A126</f>
        <v>19. Is the parking lot prone to flooding or other events that might damage a charging station or plugged-in EV?</v>
      </c>
      <c r="B59" s="92"/>
      <c r="C59" s="10"/>
      <c r="D59" s="10"/>
      <c r="E59" s="10"/>
      <c r="F59" s="10"/>
      <c r="G59" s="10"/>
      <c r="H59" s="10"/>
      <c r="I59" s="10"/>
      <c r="J59" s="31"/>
      <c r="K59" s="31"/>
    </row>
    <row r="60" spans="1:14" ht="28.5" customHeight="1" x14ac:dyDescent="0.2">
      <c r="A60" s="47" t="s">
        <v>35</v>
      </c>
      <c r="B60" s="88">
        <f>K29</f>
        <v>0.15</v>
      </c>
      <c r="C60" s="48"/>
      <c r="D60" s="49" t="s">
        <v>3</v>
      </c>
      <c r="E60" s="56">
        <f>MAX(J61:J62)</f>
        <v>3.75</v>
      </c>
      <c r="F60" s="35"/>
      <c r="G60" s="60" t="s">
        <v>26</v>
      </c>
      <c r="H60" s="60" t="s">
        <v>1</v>
      </c>
      <c r="I60" s="28" t="s">
        <v>34</v>
      </c>
      <c r="J60" s="28" t="s">
        <v>2</v>
      </c>
      <c r="K60" s="114" t="s">
        <v>9</v>
      </c>
      <c r="L60" s="114"/>
      <c r="M60" s="114"/>
      <c r="N60" s="114"/>
    </row>
    <row r="61" spans="1:14" ht="28.5" customHeight="1" x14ac:dyDescent="0.2">
      <c r="A61" s="50" t="s">
        <v>7</v>
      </c>
      <c r="B61" s="89">
        <f>B60*$I$20</f>
        <v>3.75</v>
      </c>
      <c r="C61" s="51"/>
      <c r="D61" s="49" t="s">
        <v>4</v>
      </c>
      <c r="E61" s="56">
        <f>MIN(J61:J62)</f>
        <v>0</v>
      </c>
      <c r="F61" s="35"/>
      <c r="G61" s="36">
        <v>1</v>
      </c>
      <c r="H61" s="36" t="s">
        <v>70</v>
      </c>
      <c r="I61" s="46">
        <v>0</v>
      </c>
      <c r="J61" s="56">
        <f>I61*B61</f>
        <v>0</v>
      </c>
      <c r="K61" s="115" t="s">
        <v>235</v>
      </c>
      <c r="L61" s="115"/>
      <c r="M61" s="115"/>
      <c r="N61" s="115"/>
    </row>
    <row r="62" spans="1:14" ht="28.5" customHeight="1" x14ac:dyDescent="0.2">
      <c r="A62" s="52" t="s">
        <v>0</v>
      </c>
      <c r="B62" s="90">
        <v>2</v>
      </c>
      <c r="C62" s="54"/>
      <c r="D62" s="55" t="s">
        <v>6</v>
      </c>
      <c r="E62" s="57">
        <f>VLOOKUP(B62,G61:J62,4,FALSE)</f>
        <v>3.75</v>
      </c>
      <c r="F62" s="5"/>
      <c r="G62" s="36">
        <v>2</v>
      </c>
      <c r="H62" s="36" t="s">
        <v>71</v>
      </c>
      <c r="I62" s="46">
        <v>1</v>
      </c>
      <c r="J62" s="56">
        <f>I62*B61</f>
        <v>3.75</v>
      </c>
      <c r="K62" s="115" t="s">
        <v>236</v>
      </c>
      <c r="L62" s="115"/>
      <c r="M62" s="115"/>
      <c r="N62" s="115"/>
    </row>
    <row r="63" spans="1:14" x14ac:dyDescent="0.2">
      <c r="A63" s="11"/>
      <c r="B63" s="91"/>
    </row>
    <row r="64" spans="1:14" x14ac:dyDescent="0.2">
      <c r="A64" s="27" t="str">
        <f>Tool!A131</f>
        <v>20. Would the EV charging station be located in a covered parking space?</v>
      </c>
      <c r="B64" s="92"/>
      <c r="C64" s="10"/>
      <c r="D64" s="10"/>
      <c r="E64" s="10"/>
      <c r="F64" s="10"/>
      <c r="G64" s="10"/>
      <c r="H64" s="10"/>
      <c r="I64" s="10"/>
      <c r="J64" s="31"/>
      <c r="K64" s="31"/>
    </row>
    <row r="65" spans="1:14" ht="28.5" customHeight="1" x14ac:dyDescent="0.2">
      <c r="A65" s="47" t="s">
        <v>35</v>
      </c>
      <c r="B65" s="88">
        <f>K30</f>
        <v>0.05</v>
      </c>
      <c r="C65" s="48"/>
      <c r="D65" s="49" t="s">
        <v>3</v>
      </c>
      <c r="E65" s="56">
        <f>MAX(J66:J67)</f>
        <v>1.25</v>
      </c>
      <c r="F65" s="35"/>
      <c r="G65" s="60" t="s">
        <v>26</v>
      </c>
      <c r="H65" s="60" t="s">
        <v>1</v>
      </c>
      <c r="I65" s="28" t="s">
        <v>34</v>
      </c>
      <c r="J65" s="28" t="s">
        <v>2</v>
      </c>
      <c r="K65" s="114" t="s">
        <v>9</v>
      </c>
      <c r="L65" s="114"/>
      <c r="M65" s="114"/>
      <c r="N65" s="114"/>
    </row>
    <row r="66" spans="1:14" ht="28.5" customHeight="1" x14ac:dyDescent="0.2">
      <c r="A66" s="50" t="s">
        <v>7</v>
      </c>
      <c r="B66" s="89">
        <f>B65*$I$20</f>
        <v>1.25</v>
      </c>
      <c r="C66" s="51"/>
      <c r="D66" s="49" t="s">
        <v>4</v>
      </c>
      <c r="E66" s="56">
        <f>MIN(J66:J67)</f>
        <v>0</v>
      </c>
      <c r="F66" s="35"/>
      <c r="G66" s="36">
        <v>1</v>
      </c>
      <c r="H66" s="36" t="s">
        <v>70</v>
      </c>
      <c r="I66" s="46">
        <v>1</v>
      </c>
      <c r="J66" s="56">
        <f>I66*B66</f>
        <v>1.25</v>
      </c>
      <c r="K66" s="115" t="s">
        <v>193</v>
      </c>
      <c r="L66" s="115"/>
      <c r="M66" s="115"/>
      <c r="N66" s="115"/>
    </row>
    <row r="67" spans="1:14" ht="28.5" customHeight="1" x14ac:dyDescent="0.2">
      <c r="A67" s="52" t="s">
        <v>0</v>
      </c>
      <c r="B67" s="90">
        <v>1</v>
      </c>
      <c r="C67" s="54"/>
      <c r="D67" s="55" t="s">
        <v>6</v>
      </c>
      <c r="E67" s="57">
        <f>VLOOKUP(B67,G66:J67,4,FALSE)</f>
        <v>1.25</v>
      </c>
      <c r="F67" s="5"/>
      <c r="G67" s="36">
        <v>2</v>
      </c>
      <c r="H67" s="36" t="s">
        <v>71</v>
      </c>
      <c r="I67" s="46">
        <v>0</v>
      </c>
      <c r="J67" s="56">
        <f>I67*B66</f>
        <v>0</v>
      </c>
      <c r="K67" s="115" t="s">
        <v>237</v>
      </c>
      <c r="L67" s="115"/>
      <c r="M67" s="115"/>
      <c r="N67" s="115"/>
    </row>
    <row r="68" spans="1:14" x14ac:dyDescent="0.2">
      <c r="A68" s="11"/>
      <c r="B68" s="91"/>
    </row>
    <row r="69" spans="1:14" x14ac:dyDescent="0.2">
      <c r="A69" s="27" t="str">
        <f>Tool!A136</f>
        <v>21. Would the EV charging station need to be placed where it would obstruct plowing or in a location where snow is stored in the winter?</v>
      </c>
      <c r="B69" s="92"/>
      <c r="C69" s="10"/>
      <c r="D69" s="10"/>
      <c r="E69" s="10"/>
      <c r="F69" s="10"/>
      <c r="G69" s="10"/>
      <c r="H69" s="10"/>
      <c r="I69" s="10"/>
      <c r="J69" s="31"/>
      <c r="K69" s="31"/>
    </row>
    <row r="70" spans="1:14" ht="28.5" customHeight="1" x14ac:dyDescent="0.2">
      <c r="A70" s="47" t="s">
        <v>35</v>
      </c>
      <c r="B70" s="88">
        <f>K31</f>
        <v>0.1</v>
      </c>
      <c r="C70" s="48"/>
      <c r="D70" s="49" t="s">
        <v>3</v>
      </c>
      <c r="E70" s="56">
        <f>MAX(J71:J72)</f>
        <v>2.5</v>
      </c>
      <c r="F70" s="35"/>
      <c r="G70" s="60" t="s">
        <v>26</v>
      </c>
      <c r="H70" s="60" t="s">
        <v>1</v>
      </c>
      <c r="I70" s="28" t="s">
        <v>34</v>
      </c>
      <c r="J70" s="28" t="s">
        <v>2</v>
      </c>
      <c r="K70" s="114" t="s">
        <v>9</v>
      </c>
      <c r="L70" s="114"/>
      <c r="M70" s="114"/>
      <c r="N70" s="114"/>
    </row>
    <row r="71" spans="1:14" ht="28.5" customHeight="1" x14ac:dyDescent="0.2">
      <c r="A71" s="50" t="s">
        <v>7</v>
      </c>
      <c r="B71" s="58">
        <f>B70*$I$20</f>
        <v>2.5</v>
      </c>
      <c r="C71" s="51"/>
      <c r="D71" s="49" t="s">
        <v>4</v>
      </c>
      <c r="E71" s="56">
        <f>MIN(J71:J72)</f>
        <v>0</v>
      </c>
      <c r="F71" s="35"/>
      <c r="G71" s="36">
        <v>1</v>
      </c>
      <c r="H71" s="36" t="s">
        <v>70</v>
      </c>
      <c r="I71" s="46">
        <v>0</v>
      </c>
      <c r="J71" s="56">
        <f>I71*B71</f>
        <v>0</v>
      </c>
      <c r="K71" s="115" t="s">
        <v>171</v>
      </c>
      <c r="L71" s="115"/>
      <c r="M71" s="115"/>
      <c r="N71" s="115"/>
    </row>
    <row r="72" spans="1:14" ht="28.5" customHeight="1" x14ac:dyDescent="0.2">
      <c r="A72" s="52" t="s">
        <v>0</v>
      </c>
      <c r="B72" s="53">
        <v>2</v>
      </c>
      <c r="C72" s="54"/>
      <c r="D72" s="55" t="s">
        <v>6</v>
      </c>
      <c r="E72" s="57">
        <f>VLOOKUP(B72,G71:J72,4,FALSE)</f>
        <v>2.5</v>
      </c>
      <c r="F72" s="5"/>
      <c r="G72" s="36">
        <v>2</v>
      </c>
      <c r="H72" s="36" t="s">
        <v>71</v>
      </c>
      <c r="I72" s="46">
        <v>1</v>
      </c>
      <c r="J72" s="56">
        <f>I72*B71</f>
        <v>2.5</v>
      </c>
      <c r="K72" s="115" t="s">
        <v>123</v>
      </c>
      <c r="L72" s="115"/>
      <c r="M72" s="115"/>
      <c r="N72" s="115"/>
    </row>
    <row r="73" spans="1:14" x14ac:dyDescent="0.2">
      <c r="A73" s="11"/>
    </row>
    <row r="74" spans="1:14" ht="6.95" customHeight="1" thickBot="1" x14ac:dyDescent="0.25">
      <c r="A74" s="39"/>
      <c r="B74" s="39"/>
      <c r="C74" s="39"/>
      <c r="D74" s="39"/>
      <c r="E74" s="39"/>
      <c r="F74" s="39"/>
      <c r="G74" s="39"/>
      <c r="H74" s="39"/>
      <c r="I74" s="39"/>
      <c r="J74" s="39"/>
      <c r="K74" s="39"/>
      <c r="L74" s="39"/>
      <c r="M74" s="39"/>
      <c r="N74" s="39"/>
    </row>
    <row r="75" spans="1:14" ht="6.95" customHeight="1" x14ac:dyDescent="0.2"/>
    <row r="76" spans="1:14" ht="18" x14ac:dyDescent="0.25">
      <c r="A76" s="4" t="s">
        <v>15</v>
      </c>
      <c r="D76" s="10"/>
      <c r="E76" s="10"/>
      <c r="G76" s="10"/>
      <c r="H76" s="33" t="s">
        <v>32</v>
      </c>
      <c r="I76" s="32">
        <f>$I$5*B77</f>
        <v>25</v>
      </c>
      <c r="J76" s="31">
        <v>100</v>
      </c>
      <c r="K76" s="10"/>
      <c r="L76" s="37"/>
      <c r="M76" s="34" t="s">
        <v>10</v>
      </c>
      <c r="N76" s="34" t="s">
        <v>11</v>
      </c>
    </row>
    <row r="77" spans="1:14" x14ac:dyDescent="0.2">
      <c r="A77" s="26" t="s">
        <v>5</v>
      </c>
      <c r="B77" s="43">
        <f>M12</f>
        <v>0.25</v>
      </c>
      <c r="D77" s="10"/>
      <c r="E77" s="10"/>
      <c r="G77" s="10"/>
      <c r="H77" s="33" t="s">
        <v>33</v>
      </c>
      <c r="I77" s="32">
        <f>E93+E109+E117+E124+E129+E136+E141+E148+E153</f>
        <v>3.125</v>
      </c>
      <c r="J77" s="31">
        <v>0</v>
      </c>
      <c r="K77" s="10"/>
      <c r="L77" s="37" t="s">
        <v>12</v>
      </c>
      <c r="M77" s="38">
        <f>J78</f>
        <v>60</v>
      </c>
      <c r="N77" s="37"/>
    </row>
    <row r="78" spans="1:14" x14ac:dyDescent="0.2">
      <c r="D78" s="10"/>
      <c r="E78" s="10"/>
      <c r="G78" s="10"/>
      <c r="H78" s="30" t="s">
        <v>8</v>
      </c>
      <c r="I78" s="44">
        <f>E94+E110+E118+E125+E130+E137+E142+E149+E154</f>
        <v>16.25</v>
      </c>
      <c r="J78" s="32">
        <f>J77+(J76-J77)*(I78-I77)/(I76-I77)</f>
        <v>60</v>
      </c>
      <c r="K78" s="10"/>
      <c r="L78" s="37" t="s">
        <v>11</v>
      </c>
      <c r="M78" s="37"/>
      <c r="N78" s="38">
        <f>J78</f>
        <v>60</v>
      </c>
    </row>
    <row r="79" spans="1:14" x14ac:dyDescent="0.2">
      <c r="D79" s="10"/>
      <c r="E79" s="10"/>
      <c r="F79" s="10"/>
      <c r="G79" s="10"/>
      <c r="H79" s="10"/>
      <c r="I79" s="30"/>
      <c r="J79" s="27"/>
      <c r="K79" s="10"/>
      <c r="L79" s="10"/>
      <c r="M79" s="10"/>
      <c r="N79" s="10"/>
    </row>
    <row r="80" spans="1:14" x14ac:dyDescent="0.2">
      <c r="A80" s="109" t="s">
        <v>184</v>
      </c>
      <c r="B80" s="109"/>
      <c r="C80" s="109"/>
      <c r="D80" s="109"/>
      <c r="E80" s="109"/>
      <c r="F80" s="109"/>
      <c r="G80" s="109"/>
      <c r="H80" s="109"/>
      <c r="I80" s="109"/>
      <c r="J80" s="85" t="s">
        <v>185</v>
      </c>
      <c r="K80" s="86">
        <f>SUM(K81:K89)</f>
        <v>1</v>
      </c>
      <c r="L80" s="10" t="str">
        <f>IF(K80=1,"","Adjust Percentages to total 100%")</f>
        <v/>
      </c>
      <c r="M80" s="10"/>
      <c r="N80" s="10"/>
    </row>
    <row r="81" spans="1:14" x14ac:dyDescent="0.2">
      <c r="A81" s="108" t="str">
        <f>A91</f>
        <v>5. Which venue best describes the proposed EV charging station location?</v>
      </c>
      <c r="B81" s="108"/>
      <c r="C81" s="108"/>
      <c r="D81" s="108"/>
      <c r="E81" s="108"/>
      <c r="F81" s="108"/>
      <c r="G81" s="108"/>
      <c r="H81" s="108"/>
      <c r="I81" s="108"/>
      <c r="J81" s="108"/>
      <c r="K81" s="87">
        <v>0.3</v>
      </c>
      <c r="L81" s="10"/>
      <c r="M81" s="10"/>
      <c r="N81" s="10"/>
    </row>
    <row r="82" spans="1:14" x14ac:dyDescent="0.2">
      <c r="A82" s="108" t="str">
        <f>A107</f>
        <v>6. How long do drivers typically park their vehicles at this location?</v>
      </c>
      <c r="B82" s="108"/>
      <c r="C82" s="108"/>
      <c r="D82" s="108"/>
      <c r="E82" s="108"/>
      <c r="F82" s="108"/>
      <c r="G82" s="108"/>
      <c r="H82" s="108"/>
      <c r="I82" s="108"/>
      <c r="J82" s="108"/>
      <c r="K82" s="87">
        <v>0.2</v>
      </c>
      <c r="L82" s="10"/>
      <c r="M82" s="10"/>
      <c r="N82" s="10"/>
    </row>
    <row r="83" spans="1:14" x14ac:dyDescent="0.2">
      <c r="A83" s="108" t="str">
        <f>A115</f>
        <v>9. Which potential EV drivers are expected to use the charging station?</v>
      </c>
      <c r="B83" s="108"/>
      <c r="C83" s="108"/>
      <c r="D83" s="108"/>
      <c r="E83" s="108"/>
      <c r="F83" s="108"/>
      <c r="G83" s="108"/>
      <c r="H83" s="108"/>
      <c r="I83" s="108"/>
      <c r="J83" s="108"/>
      <c r="K83" s="87">
        <v>0.1</v>
      </c>
      <c r="L83" s="10"/>
      <c r="M83" s="10"/>
      <c r="N83" s="10"/>
    </row>
    <row r="84" spans="1:14" x14ac:dyDescent="0.2">
      <c r="A84" s="108" t="str">
        <f>A122</f>
        <v>10. Would an EV driver require a permit, sticker, or card to access the parking lot where the charging station is located?</v>
      </c>
      <c r="B84" s="108"/>
      <c r="C84" s="108"/>
      <c r="D84" s="108"/>
      <c r="E84" s="108"/>
      <c r="F84" s="108"/>
      <c r="G84" s="108"/>
      <c r="H84" s="108"/>
      <c r="I84" s="108"/>
      <c r="J84" s="108"/>
      <c r="K84" s="87">
        <v>0.05</v>
      </c>
      <c r="L84" s="10"/>
      <c r="M84" s="10"/>
      <c r="N84" s="10"/>
    </row>
    <row r="85" spans="1:14" x14ac:dyDescent="0.2">
      <c r="A85" s="108" t="str">
        <f>A127</f>
        <v>11. Is there a fee to access the parking lot where the charging station would be located or would there be a fee to use the charging station?</v>
      </c>
      <c r="B85" s="108"/>
      <c r="C85" s="108"/>
      <c r="D85" s="108"/>
      <c r="E85" s="108"/>
      <c r="F85" s="108"/>
      <c r="G85" s="108"/>
      <c r="H85" s="108"/>
      <c r="I85" s="108"/>
      <c r="J85" s="108"/>
      <c r="K85" s="87">
        <v>0.1</v>
      </c>
      <c r="L85" s="10"/>
      <c r="M85" s="10"/>
      <c r="N85" s="10"/>
    </row>
    <row r="86" spans="1:14" x14ac:dyDescent="0.2">
      <c r="A86" s="108" t="str">
        <f>A134</f>
        <v>12. Would the charging station be located in a parking lot or garage with limited hours of operation?</v>
      </c>
      <c r="B86" s="108"/>
      <c r="C86" s="108"/>
      <c r="D86" s="108"/>
      <c r="E86" s="108"/>
      <c r="F86" s="108"/>
      <c r="G86" s="108"/>
      <c r="H86" s="108"/>
      <c r="I86" s="108"/>
      <c r="J86" s="108"/>
      <c r="K86" s="87">
        <v>0.1</v>
      </c>
      <c r="L86" s="10"/>
      <c r="M86" s="10"/>
      <c r="N86" s="10"/>
    </row>
    <row r="87" spans="1:14" x14ac:dyDescent="0.2">
      <c r="A87" s="108" t="str">
        <f>A139</f>
        <v>14. Typically, how full is the parking lot or garage?</v>
      </c>
      <c r="B87" s="108"/>
      <c r="C87" s="108"/>
      <c r="D87" s="108"/>
      <c r="E87" s="108"/>
      <c r="F87" s="108"/>
      <c r="G87" s="108"/>
      <c r="H87" s="108"/>
      <c r="I87" s="108"/>
      <c r="J87" s="108"/>
      <c r="K87" s="87">
        <v>0.05</v>
      </c>
      <c r="L87" s="10"/>
      <c r="M87" s="10"/>
      <c r="N87" s="10"/>
    </row>
    <row r="88" spans="1:14" x14ac:dyDescent="0.2">
      <c r="A88" s="108" t="str">
        <f>A146</f>
        <v>22. Would the EV charging station be in a preferred parking space?</v>
      </c>
      <c r="B88" s="108"/>
      <c r="C88" s="108"/>
      <c r="D88" s="108"/>
      <c r="E88" s="108"/>
      <c r="F88" s="108"/>
      <c r="G88" s="108"/>
      <c r="H88" s="108"/>
      <c r="I88" s="108"/>
      <c r="J88" s="108"/>
      <c r="K88" s="87">
        <v>0.05</v>
      </c>
      <c r="L88" s="10"/>
      <c r="M88" s="10"/>
      <c r="N88" s="10"/>
    </row>
    <row r="89" spans="1:14" x14ac:dyDescent="0.2">
      <c r="A89" s="108" t="str">
        <f>A151</f>
        <v>23. Are there lights illuminating the parking lot at night?</v>
      </c>
      <c r="B89" s="108"/>
      <c r="C89" s="108"/>
      <c r="D89" s="108"/>
      <c r="E89" s="108"/>
      <c r="F89" s="108"/>
      <c r="G89" s="108"/>
      <c r="H89" s="108"/>
      <c r="I89" s="108"/>
      <c r="J89" s="108"/>
      <c r="K89" s="87">
        <v>0.05</v>
      </c>
      <c r="L89" s="10"/>
      <c r="M89" s="10"/>
      <c r="N89" s="10"/>
    </row>
    <row r="90" spans="1:14" x14ac:dyDescent="0.2">
      <c r="D90" s="10"/>
      <c r="E90" s="10"/>
      <c r="F90" s="10"/>
      <c r="G90" s="10"/>
      <c r="H90" s="10"/>
      <c r="I90" s="30"/>
      <c r="J90" s="27"/>
      <c r="K90" s="10"/>
      <c r="L90" s="10"/>
      <c r="M90" s="10"/>
      <c r="N90" s="10"/>
    </row>
    <row r="91" spans="1:14" x14ac:dyDescent="0.2">
      <c r="A91" s="27" t="str">
        <f>Tool!A45</f>
        <v>5. Which venue best describes the proposed EV charging station location?</v>
      </c>
      <c r="B91" s="10"/>
      <c r="C91" s="10"/>
      <c r="D91" s="10"/>
      <c r="E91" s="10"/>
      <c r="F91" s="10"/>
      <c r="G91" s="10"/>
      <c r="H91" s="10"/>
      <c r="I91" s="10"/>
      <c r="J91" s="31"/>
      <c r="K91" s="31"/>
    </row>
    <row r="92" spans="1:14" ht="28.5" customHeight="1" x14ac:dyDescent="0.2">
      <c r="A92" s="47" t="s">
        <v>35</v>
      </c>
      <c r="B92" s="88">
        <f>K81</f>
        <v>0.3</v>
      </c>
      <c r="C92" s="48"/>
      <c r="D92" s="49" t="s">
        <v>3</v>
      </c>
      <c r="E92" s="36">
        <f>MAX(J93:J105)</f>
        <v>7.5</v>
      </c>
      <c r="F92" s="35"/>
      <c r="G92" s="24" t="s">
        <v>26</v>
      </c>
      <c r="H92" s="24" t="s">
        <v>1</v>
      </c>
      <c r="I92" s="28" t="s">
        <v>34</v>
      </c>
      <c r="J92" s="28" t="s">
        <v>2</v>
      </c>
      <c r="K92" s="114" t="s">
        <v>9</v>
      </c>
      <c r="L92" s="114"/>
      <c r="M92" s="114"/>
      <c r="N92" s="114"/>
    </row>
    <row r="93" spans="1:14" ht="28.5" customHeight="1" x14ac:dyDescent="0.2">
      <c r="A93" s="50" t="s">
        <v>7</v>
      </c>
      <c r="B93" s="58">
        <f>B92*$I$76</f>
        <v>7.5</v>
      </c>
      <c r="C93" s="51"/>
      <c r="D93" s="49" t="s">
        <v>4</v>
      </c>
      <c r="E93" s="56">
        <f>MIN(J93:J105)</f>
        <v>1.875</v>
      </c>
      <c r="F93" s="35"/>
      <c r="G93" s="36">
        <v>1</v>
      </c>
      <c r="H93" s="36" t="s">
        <v>48</v>
      </c>
      <c r="I93" s="46">
        <v>0.75</v>
      </c>
      <c r="J93" s="56">
        <f>I93*$B$93</f>
        <v>5.625</v>
      </c>
      <c r="K93" s="115" t="s">
        <v>56</v>
      </c>
      <c r="L93" s="115"/>
      <c r="M93" s="115"/>
      <c r="N93" s="115"/>
    </row>
    <row r="94" spans="1:14" ht="28.5" customHeight="1" x14ac:dyDescent="0.2">
      <c r="A94" s="52" t="s">
        <v>0</v>
      </c>
      <c r="B94" s="53">
        <v>1</v>
      </c>
      <c r="C94" s="54"/>
      <c r="D94" s="55" t="s">
        <v>6</v>
      </c>
      <c r="E94" s="57">
        <f>VLOOKUP(B94,G93:J105,4,FALSE)+IFERROR(IF(B94&gt;5,E103,0),0)</f>
        <v>5.625</v>
      </c>
      <c r="F94" s="5"/>
      <c r="G94" s="36">
        <v>2</v>
      </c>
      <c r="H94" s="59" t="s">
        <v>49</v>
      </c>
      <c r="I94" s="46">
        <v>1</v>
      </c>
      <c r="J94" s="56">
        <f t="shared" ref="J94:J105" si="0">I94*$B$93</f>
        <v>7.5</v>
      </c>
      <c r="K94" s="115" t="s">
        <v>194</v>
      </c>
      <c r="L94" s="115"/>
      <c r="M94" s="115"/>
      <c r="N94" s="115"/>
    </row>
    <row r="95" spans="1:14" ht="28.5" customHeight="1" x14ac:dyDescent="0.2">
      <c r="A95" s="65"/>
      <c r="B95" s="66"/>
      <c r="C95" s="54"/>
      <c r="D95" s="65"/>
      <c r="E95" s="72"/>
      <c r="F95" s="5"/>
      <c r="G95" s="36">
        <v>3</v>
      </c>
      <c r="H95" s="59" t="s">
        <v>212</v>
      </c>
      <c r="I95" s="46">
        <v>0.5</v>
      </c>
      <c r="J95" s="56">
        <f t="shared" ref="J95:J101" si="1">I95*$B$93</f>
        <v>3.75</v>
      </c>
      <c r="K95" s="115" t="s">
        <v>216</v>
      </c>
      <c r="L95" s="115"/>
      <c r="M95" s="115"/>
      <c r="N95" s="115"/>
    </row>
    <row r="96" spans="1:14" ht="28.5" customHeight="1" x14ac:dyDescent="0.2">
      <c r="A96" s="128" t="s">
        <v>238</v>
      </c>
      <c r="B96" s="128"/>
      <c r="C96" s="128"/>
      <c r="D96" s="128"/>
      <c r="E96" s="128"/>
      <c r="F96" s="5"/>
      <c r="G96" s="36">
        <v>4</v>
      </c>
      <c r="H96" s="36" t="s">
        <v>51</v>
      </c>
      <c r="I96" s="46">
        <v>1</v>
      </c>
      <c r="J96" s="56">
        <f t="shared" si="1"/>
        <v>7.5</v>
      </c>
      <c r="K96" s="115" t="s">
        <v>196</v>
      </c>
      <c r="L96" s="115"/>
      <c r="M96" s="115"/>
      <c r="N96" s="115"/>
    </row>
    <row r="97" spans="1:14" ht="28.5" customHeight="1" x14ac:dyDescent="0.2">
      <c r="A97" s="128"/>
      <c r="B97" s="128"/>
      <c r="C97" s="128"/>
      <c r="D97" s="128"/>
      <c r="E97" s="128"/>
      <c r="F97" s="5"/>
      <c r="G97" s="36">
        <v>5</v>
      </c>
      <c r="H97" s="59" t="s">
        <v>53</v>
      </c>
      <c r="I97" s="46">
        <v>0.5</v>
      </c>
      <c r="J97" s="56">
        <f t="shared" si="1"/>
        <v>3.75</v>
      </c>
      <c r="K97" s="115" t="s">
        <v>197</v>
      </c>
      <c r="L97" s="115"/>
      <c r="M97" s="115"/>
      <c r="N97" s="115"/>
    </row>
    <row r="98" spans="1:14" ht="28.5" customHeight="1" x14ac:dyDescent="0.2">
      <c r="A98" s="128"/>
      <c r="B98" s="128"/>
      <c r="C98" s="128"/>
      <c r="D98" s="128"/>
      <c r="E98" s="128"/>
      <c r="G98" s="36">
        <v>6</v>
      </c>
      <c r="H98" s="59" t="s">
        <v>215</v>
      </c>
      <c r="I98" s="46">
        <v>0.5</v>
      </c>
      <c r="J98" s="56">
        <f t="shared" si="1"/>
        <v>3.75</v>
      </c>
      <c r="K98" s="115" t="s">
        <v>217</v>
      </c>
      <c r="L98" s="115"/>
      <c r="M98" s="115"/>
      <c r="N98" s="115"/>
    </row>
    <row r="99" spans="1:14" ht="28.5" customHeight="1" x14ac:dyDescent="0.2">
      <c r="A99" s="119" t="s">
        <v>1</v>
      </c>
      <c r="B99" s="124"/>
      <c r="C99" s="120"/>
      <c r="D99" s="28" t="s">
        <v>61</v>
      </c>
      <c r="E99" s="28" t="s">
        <v>62</v>
      </c>
      <c r="G99" s="36">
        <v>7</v>
      </c>
      <c r="H99" s="59" t="s">
        <v>222</v>
      </c>
      <c r="I99" s="46">
        <v>0.75</v>
      </c>
      <c r="J99" s="56">
        <f t="shared" si="1"/>
        <v>5.625</v>
      </c>
      <c r="K99" s="125" t="s">
        <v>223</v>
      </c>
      <c r="L99" s="126"/>
      <c r="M99" s="126"/>
      <c r="N99" s="127"/>
    </row>
    <row r="100" spans="1:14" ht="28.5" customHeight="1" x14ac:dyDescent="0.2">
      <c r="A100" s="121" t="s">
        <v>58</v>
      </c>
      <c r="B100" s="122"/>
      <c r="C100" s="123"/>
      <c r="D100" s="61">
        <v>0.25</v>
      </c>
      <c r="E100" s="64">
        <f>D100*B93</f>
        <v>1.875</v>
      </c>
      <c r="F100" s="99" t="str">
        <f>A100</f>
        <v>1 - 5 other venues</v>
      </c>
      <c r="G100" s="36">
        <v>8</v>
      </c>
      <c r="H100" s="36" t="s">
        <v>50</v>
      </c>
      <c r="I100" s="46">
        <v>0.5</v>
      </c>
      <c r="J100" s="56">
        <f t="shared" si="1"/>
        <v>3.75</v>
      </c>
      <c r="K100" s="115" t="s">
        <v>195</v>
      </c>
      <c r="L100" s="115"/>
      <c r="M100" s="115"/>
      <c r="N100" s="115"/>
    </row>
    <row r="101" spans="1:14" ht="28.5" customHeight="1" x14ac:dyDescent="0.2">
      <c r="A101" s="121" t="s">
        <v>59</v>
      </c>
      <c r="B101" s="122"/>
      <c r="C101" s="123"/>
      <c r="D101" s="61">
        <v>0.375</v>
      </c>
      <c r="E101" s="64">
        <f>D101*B93</f>
        <v>2.8125</v>
      </c>
      <c r="F101" s="99" t="str">
        <f t="shared" ref="F101:F102" si="2">A101</f>
        <v>6 - 10 other venues</v>
      </c>
      <c r="G101" s="36">
        <v>9</v>
      </c>
      <c r="H101" s="36" t="s">
        <v>213</v>
      </c>
      <c r="I101" s="46">
        <v>0.25</v>
      </c>
      <c r="J101" s="56">
        <f t="shared" si="1"/>
        <v>1.875</v>
      </c>
      <c r="K101" s="115" t="s">
        <v>214</v>
      </c>
      <c r="L101" s="115"/>
      <c r="M101" s="115"/>
      <c r="N101" s="115"/>
    </row>
    <row r="102" spans="1:14" ht="28.5" customHeight="1" x14ac:dyDescent="0.2">
      <c r="A102" s="129" t="s">
        <v>60</v>
      </c>
      <c r="B102" s="129"/>
      <c r="C102" s="129"/>
      <c r="D102" s="61">
        <v>0.5</v>
      </c>
      <c r="E102" s="64">
        <f>D102*B93</f>
        <v>3.75</v>
      </c>
      <c r="F102" s="99" t="str">
        <f t="shared" si="2"/>
        <v>10+ other venues</v>
      </c>
      <c r="G102" s="36">
        <v>10</v>
      </c>
      <c r="H102" s="36" t="s">
        <v>52</v>
      </c>
      <c r="I102" s="46">
        <v>0.5</v>
      </c>
      <c r="J102" s="56">
        <f t="shared" si="0"/>
        <v>3.75</v>
      </c>
      <c r="K102" s="115" t="s">
        <v>57</v>
      </c>
      <c r="L102" s="115"/>
      <c r="M102" s="115"/>
      <c r="N102" s="115"/>
    </row>
    <row r="103" spans="1:14" ht="28.5" customHeight="1" x14ac:dyDescent="0.2">
      <c r="A103" s="62"/>
      <c r="B103" s="62"/>
      <c r="C103" s="62"/>
      <c r="D103" s="63" t="s">
        <v>6</v>
      </c>
      <c r="E103" s="57" t="e">
        <f>VLOOKUP(Tool!G52,Calculations!A100:E102,5,FALSE)</f>
        <v>#N/A</v>
      </c>
      <c r="G103" s="36">
        <v>11</v>
      </c>
      <c r="H103" s="59" t="s">
        <v>54</v>
      </c>
      <c r="I103" s="46">
        <v>0.5</v>
      </c>
      <c r="J103" s="56">
        <f t="shared" si="0"/>
        <v>3.75</v>
      </c>
      <c r="K103" s="115" t="s">
        <v>198</v>
      </c>
      <c r="L103" s="115"/>
      <c r="M103" s="115"/>
      <c r="N103" s="115"/>
    </row>
    <row r="104" spans="1:14" ht="28.5" customHeight="1" x14ac:dyDescent="0.2">
      <c r="G104" s="36">
        <v>12</v>
      </c>
      <c r="H104" s="36" t="s">
        <v>55</v>
      </c>
      <c r="I104" s="46">
        <v>0.25</v>
      </c>
      <c r="J104" s="56">
        <f t="shared" si="0"/>
        <v>1.875</v>
      </c>
      <c r="K104" s="115" t="s">
        <v>200</v>
      </c>
      <c r="L104" s="115"/>
      <c r="M104" s="115"/>
      <c r="N104" s="115"/>
    </row>
    <row r="105" spans="1:14" ht="28.5" customHeight="1" x14ac:dyDescent="0.2">
      <c r="G105" s="36">
        <v>13</v>
      </c>
      <c r="H105" s="36" t="s">
        <v>44</v>
      </c>
      <c r="I105" s="46">
        <v>0.25</v>
      </c>
      <c r="J105" s="56">
        <f t="shared" si="0"/>
        <v>1.875</v>
      </c>
      <c r="K105" s="115" t="s">
        <v>199</v>
      </c>
      <c r="L105" s="115"/>
      <c r="M105" s="115"/>
      <c r="N105" s="115"/>
    </row>
    <row r="106" spans="1:14" x14ac:dyDescent="0.2">
      <c r="A106" s="11"/>
    </row>
    <row r="107" spans="1:14" x14ac:dyDescent="0.2">
      <c r="A107" s="27" t="str">
        <f>Tool!A54</f>
        <v>6. How long do drivers typically park their vehicles at this location?</v>
      </c>
      <c r="B107" s="10"/>
      <c r="C107" s="10"/>
      <c r="D107" s="10"/>
      <c r="E107" s="10"/>
      <c r="F107" s="10"/>
      <c r="G107" s="10"/>
      <c r="H107" s="10"/>
      <c r="I107" s="10"/>
      <c r="J107" s="31"/>
      <c r="K107" s="31"/>
    </row>
    <row r="108" spans="1:14" ht="28.5" customHeight="1" x14ac:dyDescent="0.2">
      <c r="A108" s="47" t="s">
        <v>35</v>
      </c>
      <c r="B108" s="88">
        <f>K82</f>
        <v>0.2</v>
      </c>
      <c r="C108" s="48"/>
      <c r="D108" s="49" t="s">
        <v>3</v>
      </c>
      <c r="E108" s="56">
        <f>MAX(J109:J113)</f>
        <v>5</v>
      </c>
      <c r="F108" s="35"/>
      <c r="G108" s="45" t="s">
        <v>26</v>
      </c>
      <c r="H108" s="45" t="s">
        <v>1</v>
      </c>
      <c r="I108" s="28" t="s">
        <v>34</v>
      </c>
      <c r="J108" s="28" t="s">
        <v>2</v>
      </c>
      <c r="K108" s="114" t="s">
        <v>9</v>
      </c>
      <c r="L108" s="114"/>
      <c r="M108" s="114"/>
      <c r="N108" s="114"/>
    </row>
    <row r="109" spans="1:14" ht="28.5" customHeight="1" x14ac:dyDescent="0.2">
      <c r="A109" s="50" t="s">
        <v>7</v>
      </c>
      <c r="B109" s="89">
        <f>B108*$I$76</f>
        <v>5</v>
      </c>
      <c r="C109" s="51"/>
      <c r="D109" s="49" t="s">
        <v>4</v>
      </c>
      <c r="E109" s="56">
        <f>MIN(J109:J113)</f>
        <v>0</v>
      </c>
      <c r="F109" s="35"/>
      <c r="G109" s="36">
        <v>1</v>
      </c>
      <c r="H109" s="36" t="s">
        <v>63</v>
      </c>
      <c r="I109" s="46">
        <v>0</v>
      </c>
      <c r="J109" s="56">
        <f>I109*B109</f>
        <v>0</v>
      </c>
      <c r="K109" s="115" t="s">
        <v>239</v>
      </c>
      <c r="L109" s="115"/>
      <c r="M109" s="115"/>
      <c r="N109" s="115"/>
    </row>
    <row r="110" spans="1:14" ht="28.5" customHeight="1" x14ac:dyDescent="0.2">
      <c r="A110" s="52" t="s">
        <v>0</v>
      </c>
      <c r="B110" s="90">
        <v>2</v>
      </c>
      <c r="C110" s="54"/>
      <c r="D110" s="55" t="s">
        <v>6</v>
      </c>
      <c r="E110" s="57">
        <f>VLOOKUP(B110,G109:J113,4,FALSE)</f>
        <v>2.5</v>
      </c>
      <c r="F110" s="5"/>
      <c r="G110" s="36">
        <v>2</v>
      </c>
      <c r="H110" s="36" t="s">
        <v>64</v>
      </c>
      <c r="I110" s="46">
        <v>0.5</v>
      </c>
      <c r="J110" s="56">
        <f>I110*B109</f>
        <v>2.5</v>
      </c>
      <c r="K110" s="115" t="s">
        <v>240</v>
      </c>
      <c r="L110" s="115"/>
      <c r="M110" s="115"/>
      <c r="N110" s="115"/>
    </row>
    <row r="111" spans="1:14" ht="28.5" customHeight="1" x14ac:dyDescent="0.2">
      <c r="A111" s="11"/>
      <c r="B111" s="91"/>
      <c r="G111" s="36">
        <v>3</v>
      </c>
      <c r="H111" s="36" t="s">
        <v>65</v>
      </c>
      <c r="I111" s="46">
        <v>1</v>
      </c>
      <c r="J111" s="56">
        <f>I111*B109</f>
        <v>5</v>
      </c>
      <c r="K111" s="115" t="s">
        <v>241</v>
      </c>
      <c r="L111" s="115"/>
      <c r="M111" s="115"/>
      <c r="N111" s="115"/>
    </row>
    <row r="112" spans="1:14" ht="28.5" customHeight="1" x14ac:dyDescent="0.2">
      <c r="A112" s="11"/>
      <c r="B112" s="91"/>
      <c r="G112" s="36">
        <v>4</v>
      </c>
      <c r="H112" s="36" t="s">
        <v>66</v>
      </c>
      <c r="I112" s="46">
        <v>0.75</v>
      </c>
      <c r="J112" s="56">
        <f>I112*B109</f>
        <v>3.75</v>
      </c>
      <c r="K112" s="115" t="s">
        <v>242</v>
      </c>
      <c r="L112" s="115"/>
      <c r="M112" s="115"/>
      <c r="N112" s="115"/>
    </row>
    <row r="113" spans="1:14" ht="28.5" customHeight="1" x14ac:dyDescent="0.2">
      <c r="A113" s="11"/>
      <c r="B113" s="91"/>
      <c r="G113" s="36">
        <v>5</v>
      </c>
      <c r="H113" s="36" t="s">
        <v>67</v>
      </c>
      <c r="I113" s="46">
        <v>0.75</v>
      </c>
      <c r="J113" s="56">
        <f>I113*B109</f>
        <v>3.75</v>
      </c>
      <c r="K113" s="115" t="s">
        <v>243</v>
      </c>
      <c r="L113" s="115"/>
      <c r="M113" s="115"/>
      <c r="N113" s="115"/>
    </row>
    <row r="114" spans="1:14" x14ac:dyDescent="0.2">
      <c r="A114" s="11"/>
      <c r="B114" s="91"/>
    </row>
    <row r="115" spans="1:14" x14ac:dyDescent="0.2">
      <c r="A115" s="27" t="str">
        <f>Tool!A73</f>
        <v>9. Which potential EV drivers are expected to use the charging station?</v>
      </c>
      <c r="B115" s="92"/>
      <c r="C115" s="10"/>
      <c r="D115" s="10"/>
      <c r="E115" s="10"/>
      <c r="F115" s="10"/>
      <c r="G115" s="10"/>
      <c r="H115" s="10"/>
      <c r="I115" s="10"/>
      <c r="J115" s="31"/>
      <c r="K115" s="31"/>
    </row>
    <row r="116" spans="1:14" ht="28.5" customHeight="1" x14ac:dyDescent="0.2">
      <c r="A116" s="47" t="s">
        <v>35</v>
      </c>
      <c r="B116" s="88">
        <f>K83</f>
        <v>0.1</v>
      </c>
      <c r="C116" s="48"/>
      <c r="D116" s="49" t="s">
        <v>3</v>
      </c>
      <c r="E116" s="56">
        <f>MAX(J117:J120)</f>
        <v>2.5</v>
      </c>
      <c r="F116" s="35"/>
      <c r="G116" s="45" t="s">
        <v>26</v>
      </c>
      <c r="H116" s="45" t="s">
        <v>1</v>
      </c>
      <c r="I116" s="28" t="s">
        <v>34</v>
      </c>
      <c r="J116" s="28" t="s">
        <v>2</v>
      </c>
      <c r="K116" s="114" t="s">
        <v>9</v>
      </c>
      <c r="L116" s="114"/>
      <c r="M116" s="114"/>
      <c r="N116" s="114"/>
    </row>
    <row r="117" spans="1:14" ht="28.5" customHeight="1" x14ac:dyDescent="0.2">
      <c r="A117" s="50" t="s">
        <v>7</v>
      </c>
      <c r="B117" s="89">
        <f>B116*$I$76</f>
        <v>2.5</v>
      </c>
      <c r="C117" s="51"/>
      <c r="D117" s="49" t="s">
        <v>4</v>
      </c>
      <c r="E117" s="56">
        <f>MIN(J117:J120)</f>
        <v>0.625</v>
      </c>
      <c r="F117" s="35"/>
      <c r="G117" s="36">
        <v>1</v>
      </c>
      <c r="H117" s="36" t="s">
        <v>86</v>
      </c>
      <c r="I117" s="46">
        <v>1</v>
      </c>
      <c r="J117" s="56">
        <f>I117*B117</f>
        <v>2.5</v>
      </c>
      <c r="K117" s="115" t="s">
        <v>90</v>
      </c>
      <c r="L117" s="115"/>
      <c r="M117" s="115"/>
      <c r="N117" s="115"/>
    </row>
    <row r="118" spans="1:14" ht="28.5" customHeight="1" x14ac:dyDescent="0.2">
      <c r="A118" s="52" t="s">
        <v>0</v>
      </c>
      <c r="B118" s="90">
        <v>3</v>
      </c>
      <c r="C118" s="54"/>
      <c r="D118" s="55" t="s">
        <v>6</v>
      </c>
      <c r="E118" s="57">
        <f>VLOOKUP(B118,G117:J120,4,FALSE)</f>
        <v>0.625</v>
      </c>
      <c r="F118" s="5"/>
      <c r="G118" s="36">
        <v>2</v>
      </c>
      <c r="H118" s="36" t="s">
        <v>87</v>
      </c>
      <c r="I118" s="46">
        <v>0.5</v>
      </c>
      <c r="J118" s="56">
        <f>I118*B117</f>
        <v>1.25</v>
      </c>
      <c r="K118" s="115" t="s">
        <v>91</v>
      </c>
      <c r="L118" s="115"/>
      <c r="M118" s="115"/>
      <c r="N118" s="115"/>
    </row>
    <row r="119" spans="1:14" ht="28.5" customHeight="1" x14ac:dyDescent="0.2">
      <c r="A119" s="11"/>
      <c r="B119" s="91"/>
      <c r="G119" s="36">
        <v>3</v>
      </c>
      <c r="H119" s="36" t="s">
        <v>88</v>
      </c>
      <c r="I119" s="46">
        <v>0.25</v>
      </c>
      <c r="J119" s="56">
        <f>I119*B117</f>
        <v>0.625</v>
      </c>
      <c r="K119" s="115" t="s">
        <v>172</v>
      </c>
      <c r="L119" s="115"/>
      <c r="M119" s="115"/>
      <c r="N119" s="115"/>
    </row>
    <row r="120" spans="1:14" ht="28.5" customHeight="1" x14ac:dyDescent="0.2">
      <c r="A120" s="11"/>
      <c r="B120" s="91"/>
      <c r="G120" s="36">
        <v>4</v>
      </c>
      <c r="H120" s="36" t="s">
        <v>89</v>
      </c>
      <c r="I120" s="46">
        <v>0.75</v>
      </c>
      <c r="J120" s="56">
        <f>I120*B117</f>
        <v>1.875</v>
      </c>
      <c r="K120" s="115" t="s">
        <v>244</v>
      </c>
      <c r="L120" s="115"/>
      <c r="M120" s="115"/>
      <c r="N120" s="115"/>
    </row>
    <row r="121" spans="1:14" x14ac:dyDescent="0.2">
      <c r="A121" s="11"/>
      <c r="B121" s="91"/>
    </row>
    <row r="122" spans="1:14" x14ac:dyDescent="0.2">
      <c r="A122" s="27" t="str">
        <f>Tool!A78</f>
        <v>10. Would an EV driver require a permit, sticker, or card to access the parking lot where the charging station is located?</v>
      </c>
      <c r="B122" s="92"/>
      <c r="C122" s="10"/>
      <c r="D122" s="10"/>
      <c r="E122" s="10"/>
      <c r="F122" s="10"/>
      <c r="G122" s="10"/>
      <c r="H122" s="10"/>
      <c r="I122" s="10"/>
      <c r="J122" s="31"/>
      <c r="K122" s="31"/>
    </row>
    <row r="123" spans="1:14" ht="28.5" customHeight="1" x14ac:dyDescent="0.2">
      <c r="A123" s="47" t="s">
        <v>35</v>
      </c>
      <c r="B123" s="88">
        <f>K84</f>
        <v>0.05</v>
      </c>
      <c r="C123" s="48"/>
      <c r="D123" s="49" t="s">
        <v>3</v>
      </c>
      <c r="E123" s="56">
        <f>MAX(J124:J125)</f>
        <v>1.25</v>
      </c>
      <c r="F123" s="35"/>
      <c r="G123" s="45" t="s">
        <v>26</v>
      </c>
      <c r="H123" s="45" t="s">
        <v>1</v>
      </c>
      <c r="I123" s="28" t="s">
        <v>34</v>
      </c>
      <c r="J123" s="28" t="s">
        <v>2</v>
      </c>
      <c r="K123" s="114" t="s">
        <v>9</v>
      </c>
      <c r="L123" s="114"/>
      <c r="M123" s="114"/>
      <c r="N123" s="114"/>
    </row>
    <row r="124" spans="1:14" ht="28.5" customHeight="1" x14ac:dyDescent="0.2">
      <c r="A124" s="50" t="s">
        <v>7</v>
      </c>
      <c r="B124" s="89">
        <f>B123*$I$76</f>
        <v>1.25</v>
      </c>
      <c r="C124" s="51"/>
      <c r="D124" s="49" t="s">
        <v>4</v>
      </c>
      <c r="E124" s="56">
        <f>MIN(J124:J125)</f>
        <v>0</v>
      </c>
      <c r="F124" s="35"/>
      <c r="G124" s="36">
        <v>1</v>
      </c>
      <c r="H124" s="36" t="s">
        <v>70</v>
      </c>
      <c r="I124" s="46">
        <f>IF(B118=1,1,0)</f>
        <v>0</v>
      </c>
      <c r="J124" s="56">
        <f>I124*B124</f>
        <v>0</v>
      </c>
      <c r="K124" s="115" t="s">
        <v>93</v>
      </c>
      <c r="L124" s="115"/>
      <c r="M124" s="115"/>
      <c r="N124" s="115"/>
    </row>
    <row r="125" spans="1:14" ht="28.5" customHeight="1" x14ac:dyDescent="0.2">
      <c r="A125" s="52" t="s">
        <v>0</v>
      </c>
      <c r="B125" s="90">
        <v>2</v>
      </c>
      <c r="C125" s="54"/>
      <c r="D125" s="55" t="s">
        <v>6</v>
      </c>
      <c r="E125" s="57">
        <f>VLOOKUP(B125,G124:J125,4,FALSE)</f>
        <v>1.25</v>
      </c>
      <c r="F125" s="5"/>
      <c r="G125" s="36">
        <v>2</v>
      </c>
      <c r="H125" s="36" t="s">
        <v>71</v>
      </c>
      <c r="I125" s="46">
        <f>IF(B118=1,0.25,1)</f>
        <v>1</v>
      </c>
      <c r="J125" s="56">
        <f>I125*B124</f>
        <v>1.25</v>
      </c>
      <c r="K125" s="115" t="s">
        <v>173</v>
      </c>
      <c r="L125" s="115"/>
      <c r="M125" s="115"/>
      <c r="N125" s="115"/>
    </row>
    <row r="126" spans="1:14" x14ac:dyDescent="0.2">
      <c r="A126" s="11"/>
      <c r="B126" s="91"/>
    </row>
    <row r="127" spans="1:14" x14ac:dyDescent="0.2">
      <c r="A127" s="27" t="str">
        <f>Tool!A83</f>
        <v>11. Is there a fee to access the parking lot where the charging station would be located or would there be a fee to use the charging station?</v>
      </c>
      <c r="B127" s="92"/>
      <c r="C127" s="10"/>
      <c r="D127" s="10"/>
      <c r="E127" s="10"/>
      <c r="F127" s="10"/>
      <c r="G127" s="10"/>
      <c r="H127" s="10"/>
      <c r="I127" s="10"/>
      <c r="J127" s="31"/>
      <c r="K127" s="31"/>
    </row>
    <row r="128" spans="1:14" ht="28.5" customHeight="1" x14ac:dyDescent="0.2">
      <c r="A128" s="47" t="s">
        <v>35</v>
      </c>
      <c r="B128" s="88">
        <f>K85</f>
        <v>0.1</v>
      </c>
      <c r="C128" s="48"/>
      <c r="D128" s="49" t="s">
        <v>3</v>
      </c>
      <c r="E128" s="56">
        <f>MAX(J129:J130)</f>
        <v>1.25</v>
      </c>
      <c r="F128" s="35"/>
      <c r="G128" s="45" t="s">
        <v>26</v>
      </c>
      <c r="H128" s="45" t="s">
        <v>1</v>
      </c>
      <c r="I128" s="28" t="s">
        <v>34</v>
      </c>
      <c r="J128" s="28" t="s">
        <v>2</v>
      </c>
      <c r="K128" s="114" t="s">
        <v>9</v>
      </c>
      <c r="L128" s="114"/>
      <c r="M128" s="114"/>
      <c r="N128" s="114"/>
    </row>
    <row r="129" spans="1:14" ht="28.5" customHeight="1" x14ac:dyDescent="0.2">
      <c r="A129" s="50" t="s">
        <v>7</v>
      </c>
      <c r="B129" s="89">
        <f>B128*$I$76</f>
        <v>2.5</v>
      </c>
      <c r="C129" s="51"/>
      <c r="D129" s="49" t="s">
        <v>4</v>
      </c>
      <c r="E129" s="56">
        <f>MIN(J129:J130)</f>
        <v>0.625</v>
      </c>
      <c r="F129" s="35"/>
      <c r="G129" s="36">
        <v>1</v>
      </c>
      <c r="H129" s="59" t="s">
        <v>226</v>
      </c>
      <c r="I129" s="46">
        <v>0.25</v>
      </c>
      <c r="J129" s="56">
        <f>I129*B129</f>
        <v>0.625</v>
      </c>
      <c r="K129" s="115" t="s">
        <v>94</v>
      </c>
      <c r="L129" s="115"/>
      <c r="M129" s="115"/>
      <c r="N129" s="115"/>
    </row>
    <row r="130" spans="1:14" ht="28.5" customHeight="1" x14ac:dyDescent="0.2">
      <c r="A130" s="52" t="s">
        <v>0</v>
      </c>
      <c r="B130" s="90">
        <v>4</v>
      </c>
      <c r="C130" s="54"/>
      <c r="D130" s="55" t="s">
        <v>6</v>
      </c>
      <c r="E130" s="57">
        <f>VLOOKUP(B130,G129:J132,4,FALSE)</f>
        <v>2.5</v>
      </c>
      <c r="F130" s="5"/>
      <c r="G130" s="36">
        <v>2</v>
      </c>
      <c r="H130" s="59" t="s">
        <v>227</v>
      </c>
      <c r="I130" s="46">
        <v>0.5</v>
      </c>
      <c r="J130" s="56">
        <f>I130*B129</f>
        <v>1.25</v>
      </c>
      <c r="K130" s="115" t="s">
        <v>232</v>
      </c>
      <c r="L130" s="115"/>
      <c r="M130" s="115"/>
      <c r="N130" s="115"/>
    </row>
    <row r="131" spans="1:14" ht="28.5" customHeight="1" x14ac:dyDescent="0.2">
      <c r="A131" s="65"/>
      <c r="B131" s="54"/>
      <c r="C131" s="54"/>
      <c r="D131" s="65"/>
      <c r="E131" s="72"/>
      <c r="F131" s="5"/>
      <c r="G131" s="36">
        <v>3</v>
      </c>
      <c r="H131" s="59" t="s">
        <v>228</v>
      </c>
      <c r="I131" s="46">
        <v>0</v>
      </c>
      <c r="J131" s="56">
        <f>I131*B129</f>
        <v>0</v>
      </c>
      <c r="K131" s="125" t="s">
        <v>231</v>
      </c>
      <c r="L131" s="126"/>
      <c r="M131" s="126"/>
      <c r="N131" s="127"/>
    </row>
    <row r="132" spans="1:14" ht="28.5" customHeight="1" x14ac:dyDescent="0.2">
      <c r="A132" s="65"/>
      <c r="B132" s="54"/>
      <c r="C132" s="54"/>
      <c r="D132" s="65"/>
      <c r="E132" s="72"/>
      <c r="F132" s="5"/>
      <c r="G132" s="36">
        <v>4</v>
      </c>
      <c r="H132" s="59" t="s">
        <v>229</v>
      </c>
      <c r="I132" s="46">
        <v>1</v>
      </c>
      <c r="J132" s="56">
        <f>I132*B129</f>
        <v>2.5</v>
      </c>
      <c r="K132" s="115" t="s">
        <v>230</v>
      </c>
      <c r="L132" s="115"/>
      <c r="M132" s="115"/>
      <c r="N132" s="115"/>
    </row>
    <row r="133" spans="1:14" x14ac:dyDescent="0.2">
      <c r="A133" s="11"/>
      <c r="B133" s="91"/>
    </row>
    <row r="134" spans="1:14" x14ac:dyDescent="0.2">
      <c r="A134" s="27" t="str">
        <f>Tool!A88</f>
        <v>12. Would the charging station be located in a parking lot or garage with limited hours of operation?</v>
      </c>
      <c r="B134" s="92"/>
      <c r="C134" s="10"/>
      <c r="D134" s="10"/>
      <c r="E134" s="10"/>
      <c r="F134" s="10"/>
      <c r="G134" s="10"/>
      <c r="H134" s="10"/>
      <c r="I134" s="10"/>
      <c r="J134" s="31"/>
      <c r="K134" s="31"/>
    </row>
    <row r="135" spans="1:14" ht="28.5" customHeight="1" x14ac:dyDescent="0.2">
      <c r="A135" s="47" t="s">
        <v>35</v>
      </c>
      <c r="B135" s="88">
        <f>K86</f>
        <v>0.1</v>
      </c>
      <c r="C135" s="48"/>
      <c r="D135" s="49" t="s">
        <v>3</v>
      </c>
      <c r="E135" s="56">
        <f>MAX(J136:J137)</f>
        <v>2.5</v>
      </c>
      <c r="F135" s="35"/>
      <c r="G135" s="45" t="s">
        <v>26</v>
      </c>
      <c r="H135" s="45" t="s">
        <v>1</v>
      </c>
      <c r="I135" s="28" t="s">
        <v>34</v>
      </c>
      <c r="J135" s="28" t="s">
        <v>2</v>
      </c>
      <c r="K135" s="114" t="s">
        <v>9</v>
      </c>
      <c r="L135" s="114"/>
      <c r="M135" s="114"/>
      <c r="N135" s="114"/>
    </row>
    <row r="136" spans="1:14" ht="28.5" customHeight="1" x14ac:dyDescent="0.2">
      <c r="A136" s="50" t="s">
        <v>7</v>
      </c>
      <c r="B136" s="89">
        <f>B135*$I$76</f>
        <v>2.5</v>
      </c>
      <c r="C136" s="51"/>
      <c r="D136" s="49" t="s">
        <v>4</v>
      </c>
      <c r="E136" s="56">
        <f>MIN(J136:J137)</f>
        <v>0</v>
      </c>
      <c r="F136" s="35"/>
      <c r="G136" s="36">
        <v>1</v>
      </c>
      <c r="H136" s="36" t="s">
        <v>70</v>
      </c>
      <c r="I136" s="46">
        <v>0</v>
      </c>
      <c r="J136" s="56">
        <f>I136*B136</f>
        <v>0</v>
      </c>
      <c r="K136" s="115" t="s">
        <v>201</v>
      </c>
      <c r="L136" s="115"/>
      <c r="M136" s="115"/>
      <c r="N136" s="115"/>
    </row>
    <row r="137" spans="1:14" ht="28.5" customHeight="1" x14ac:dyDescent="0.2">
      <c r="A137" s="52" t="s">
        <v>0</v>
      </c>
      <c r="B137" s="90">
        <v>2</v>
      </c>
      <c r="C137" s="54"/>
      <c r="D137" s="55" t="s">
        <v>6</v>
      </c>
      <c r="E137" s="57">
        <f>VLOOKUP(B137,G136:J137,4,FALSE)</f>
        <v>2.5</v>
      </c>
      <c r="F137" s="5"/>
      <c r="G137" s="36">
        <v>2</v>
      </c>
      <c r="H137" s="36" t="s">
        <v>71</v>
      </c>
      <c r="I137" s="46">
        <v>1</v>
      </c>
      <c r="J137" s="56">
        <f>I137*B136</f>
        <v>2.5</v>
      </c>
      <c r="K137" s="115" t="s">
        <v>95</v>
      </c>
      <c r="L137" s="115"/>
      <c r="M137" s="115"/>
      <c r="N137" s="115"/>
    </row>
    <row r="138" spans="1:14" x14ac:dyDescent="0.2">
      <c r="A138" s="11"/>
      <c r="B138" s="91"/>
    </row>
    <row r="139" spans="1:14" x14ac:dyDescent="0.2">
      <c r="A139" s="27" t="str">
        <f>Tool!$A$99</f>
        <v>14. Typically, how full is the parking lot or garage?</v>
      </c>
      <c r="B139" s="92"/>
      <c r="C139" s="10"/>
      <c r="D139" s="10"/>
      <c r="E139" s="10"/>
      <c r="F139" s="10"/>
      <c r="G139" s="10"/>
      <c r="H139" s="10"/>
      <c r="I139" s="10"/>
      <c r="J139" s="31"/>
      <c r="K139" s="31"/>
    </row>
    <row r="140" spans="1:14" ht="28.5" customHeight="1" x14ac:dyDescent="0.2">
      <c r="A140" s="47" t="s">
        <v>35</v>
      </c>
      <c r="B140" s="88">
        <f>K87</f>
        <v>0.05</v>
      </c>
      <c r="C140" s="48"/>
      <c r="D140" s="49" t="s">
        <v>3</v>
      </c>
      <c r="E140" s="56">
        <f>MAX(J141:J144)</f>
        <v>1.25</v>
      </c>
      <c r="F140" s="35"/>
      <c r="G140" s="60" t="s">
        <v>26</v>
      </c>
      <c r="H140" s="60" t="s">
        <v>1</v>
      </c>
      <c r="I140" s="28" t="s">
        <v>34</v>
      </c>
      <c r="J140" s="28" t="s">
        <v>2</v>
      </c>
      <c r="K140" s="114" t="s">
        <v>9</v>
      </c>
      <c r="L140" s="114"/>
      <c r="M140" s="114"/>
      <c r="N140" s="114"/>
    </row>
    <row r="141" spans="1:14" ht="28.5" customHeight="1" x14ac:dyDescent="0.2">
      <c r="A141" s="50" t="s">
        <v>7</v>
      </c>
      <c r="B141" s="89">
        <f>B140*$I$76</f>
        <v>1.25</v>
      </c>
      <c r="C141" s="51"/>
      <c r="D141" s="49" t="s">
        <v>4</v>
      </c>
      <c r="E141" s="56">
        <f>MIN(J141:J144)</f>
        <v>0</v>
      </c>
      <c r="F141" s="35"/>
      <c r="G141" s="36">
        <v>1</v>
      </c>
      <c r="H141" s="71">
        <v>0.25</v>
      </c>
      <c r="I141" s="46">
        <v>0</v>
      </c>
      <c r="J141" s="56">
        <f>I141*B141</f>
        <v>0</v>
      </c>
      <c r="K141" s="115" t="s">
        <v>174</v>
      </c>
      <c r="L141" s="115"/>
      <c r="M141" s="115"/>
      <c r="N141" s="115"/>
    </row>
    <row r="142" spans="1:14" ht="28.5" customHeight="1" x14ac:dyDescent="0.2">
      <c r="A142" s="52" t="s">
        <v>0</v>
      </c>
      <c r="B142" s="90">
        <v>4</v>
      </c>
      <c r="C142" s="54"/>
      <c r="D142" s="55" t="s">
        <v>6</v>
      </c>
      <c r="E142" s="57">
        <f>VLOOKUP(B142,G141:J144,4,FALSE)</f>
        <v>0</v>
      </c>
      <c r="F142" s="5"/>
      <c r="G142" s="36">
        <v>2</v>
      </c>
      <c r="H142" s="71">
        <v>0.5</v>
      </c>
      <c r="I142" s="46">
        <v>0.5</v>
      </c>
      <c r="J142" s="56">
        <f>I142*B141</f>
        <v>0.625</v>
      </c>
      <c r="K142" s="115" t="s">
        <v>202</v>
      </c>
      <c r="L142" s="115"/>
      <c r="M142" s="115"/>
      <c r="N142" s="115"/>
    </row>
    <row r="143" spans="1:14" ht="28.5" customHeight="1" x14ac:dyDescent="0.2">
      <c r="A143" s="11"/>
      <c r="B143" s="91"/>
      <c r="G143" s="36">
        <v>3</v>
      </c>
      <c r="H143" s="71">
        <v>0.75</v>
      </c>
      <c r="I143" s="46">
        <v>1</v>
      </c>
      <c r="J143" s="56">
        <f>I143*B141</f>
        <v>1.25</v>
      </c>
      <c r="K143" s="115" t="s">
        <v>102</v>
      </c>
      <c r="L143" s="115"/>
      <c r="M143" s="115"/>
      <c r="N143" s="115"/>
    </row>
    <row r="144" spans="1:14" ht="28.5" customHeight="1" x14ac:dyDescent="0.2">
      <c r="A144" s="11"/>
      <c r="B144" s="91"/>
      <c r="G144" s="36">
        <v>4</v>
      </c>
      <c r="H144" s="71">
        <v>1</v>
      </c>
      <c r="I144" s="46">
        <v>0</v>
      </c>
      <c r="J144" s="56">
        <f>I144*B141</f>
        <v>0</v>
      </c>
      <c r="K144" s="115" t="s">
        <v>245</v>
      </c>
      <c r="L144" s="115"/>
      <c r="M144" s="115"/>
      <c r="N144" s="115"/>
    </row>
    <row r="145" spans="1:14" x14ac:dyDescent="0.2">
      <c r="A145" s="11"/>
      <c r="B145" s="91"/>
    </row>
    <row r="146" spans="1:14" x14ac:dyDescent="0.2">
      <c r="A146" s="27" t="str">
        <f>Tool!A141</f>
        <v>22. Would the EV charging station be in a preferred parking space?</v>
      </c>
      <c r="B146" s="92"/>
      <c r="C146" s="10"/>
      <c r="D146" s="10"/>
      <c r="E146" s="10"/>
      <c r="F146" s="10"/>
      <c r="G146" s="10"/>
      <c r="H146" s="10"/>
      <c r="I146" s="10"/>
      <c r="J146" s="31"/>
      <c r="K146" s="31"/>
    </row>
    <row r="147" spans="1:14" ht="28.5" customHeight="1" x14ac:dyDescent="0.2">
      <c r="A147" s="47" t="s">
        <v>35</v>
      </c>
      <c r="B147" s="88">
        <f>K88</f>
        <v>0.05</v>
      </c>
      <c r="C147" s="48"/>
      <c r="D147" s="49" t="s">
        <v>3</v>
      </c>
      <c r="E147" s="56">
        <f>MAX(J148:J149)</f>
        <v>1.25</v>
      </c>
      <c r="F147" s="35"/>
      <c r="G147" s="60" t="s">
        <v>26</v>
      </c>
      <c r="H147" s="60" t="s">
        <v>1</v>
      </c>
      <c r="I147" s="28" t="s">
        <v>34</v>
      </c>
      <c r="J147" s="28" t="s">
        <v>2</v>
      </c>
      <c r="K147" s="114" t="s">
        <v>9</v>
      </c>
      <c r="L147" s="114"/>
      <c r="M147" s="114"/>
      <c r="N147" s="114"/>
    </row>
    <row r="148" spans="1:14" ht="28.5" customHeight="1" x14ac:dyDescent="0.2">
      <c r="A148" s="50" t="s">
        <v>7</v>
      </c>
      <c r="B148" s="89">
        <f>B147*$I$76</f>
        <v>1.25</v>
      </c>
      <c r="C148" s="51"/>
      <c r="D148" s="49" t="s">
        <v>4</v>
      </c>
      <c r="E148" s="56">
        <f>MIN(J148:J149)</f>
        <v>0</v>
      </c>
      <c r="F148" s="35"/>
      <c r="G148" s="36">
        <v>1</v>
      </c>
      <c r="H148" s="36" t="s">
        <v>70</v>
      </c>
      <c r="I148" s="46">
        <v>1</v>
      </c>
      <c r="J148" s="56">
        <f>I148*B148</f>
        <v>1.25</v>
      </c>
      <c r="K148" s="115" t="s">
        <v>203</v>
      </c>
      <c r="L148" s="115"/>
      <c r="M148" s="115"/>
      <c r="N148" s="115"/>
    </row>
    <row r="149" spans="1:14" ht="28.5" customHeight="1" x14ac:dyDescent="0.2">
      <c r="A149" s="52" t="s">
        <v>0</v>
      </c>
      <c r="B149" s="90">
        <v>2</v>
      </c>
      <c r="C149" s="54"/>
      <c r="D149" s="55" t="s">
        <v>6</v>
      </c>
      <c r="E149" s="57">
        <f>VLOOKUP(B149,G148:J149,4,FALSE)</f>
        <v>0</v>
      </c>
      <c r="F149" s="5"/>
      <c r="G149" s="36">
        <v>2</v>
      </c>
      <c r="H149" s="36" t="s">
        <v>71</v>
      </c>
      <c r="I149" s="46">
        <v>0</v>
      </c>
      <c r="J149" s="56">
        <f>I149*B148</f>
        <v>0</v>
      </c>
      <c r="K149" s="115" t="s">
        <v>246</v>
      </c>
      <c r="L149" s="115"/>
      <c r="M149" s="115"/>
      <c r="N149" s="115"/>
    </row>
    <row r="150" spans="1:14" x14ac:dyDescent="0.2">
      <c r="A150" s="11"/>
      <c r="B150" s="91"/>
    </row>
    <row r="151" spans="1:14" x14ac:dyDescent="0.2">
      <c r="A151" s="27" t="str">
        <f>Tool!A146</f>
        <v>23. Are there lights illuminating the parking lot at night?</v>
      </c>
      <c r="B151" s="92"/>
      <c r="C151" s="10"/>
      <c r="D151" s="10"/>
      <c r="E151" s="10"/>
      <c r="F151" s="10"/>
      <c r="G151" s="10"/>
      <c r="H151" s="10"/>
      <c r="I151" s="10"/>
      <c r="J151" s="31"/>
      <c r="K151" s="31"/>
    </row>
    <row r="152" spans="1:14" ht="28.5" customHeight="1" x14ac:dyDescent="0.2">
      <c r="A152" s="47" t="s">
        <v>35</v>
      </c>
      <c r="B152" s="88">
        <f>K89</f>
        <v>0.05</v>
      </c>
      <c r="C152" s="48"/>
      <c r="D152" s="49" t="s">
        <v>3</v>
      </c>
      <c r="E152" s="56">
        <f>MAX(J153:J154)</f>
        <v>1.25</v>
      </c>
      <c r="F152" s="35"/>
      <c r="G152" s="60" t="s">
        <v>26</v>
      </c>
      <c r="H152" s="60" t="s">
        <v>1</v>
      </c>
      <c r="I152" s="28" t="s">
        <v>34</v>
      </c>
      <c r="J152" s="28" t="s">
        <v>2</v>
      </c>
      <c r="K152" s="114" t="s">
        <v>9</v>
      </c>
      <c r="L152" s="114"/>
      <c r="M152" s="114"/>
      <c r="N152" s="114"/>
    </row>
    <row r="153" spans="1:14" ht="28.5" customHeight="1" x14ac:dyDescent="0.2">
      <c r="A153" s="50" t="s">
        <v>7</v>
      </c>
      <c r="B153" s="58">
        <f>B152*$I$76</f>
        <v>1.25</v>
      </c>
      <c r="C153" s="51"/>
      <c r="D153" s="49" t="s">
        <v>4</v>
      </c>
      <c r="E153" s="56">
        <f>MIN(J153:J154)</f>
        <v>0</v>
      </c>
      <c r="F153" s="35"/>
      <c r="G153" s="36">
        <v>1</v>
      </c>
      <c r="H153" s="36" t="s">
        <v>70</v>
      </c>
      <c r="I153" s="46">
        <v>1</v>
      </c>
      <c r="J153" s="56">
        <f>I153*B153</f>
        <v>1.25</v>
      </c>
      <c r="K153" s="115" t="s">
        <v>204</v>
      </c>
      <c r="L153" s="115"/>
      <c r="M153" s="115"/>
      <c r="N153" s="115"/>
    </row>
    <row r="154" spans="1:14" ht="28.5" customHeight="1" x14ac:dyDescent="0.2">
      <c r="A154" s="52" t="s">
        <v>0</v>
      </c>
      <c r="B154" s="53">
        <v>1</v>
      </c>
      <c r="C154" s="54"/>
      <c r="D154" s="55" t="s">
        <v>6</v>
      </c>
      <c r="E154" s="57">
        <f>VLOOKUP(B154,G153:J154,4,FALSE)</f>
        <v>1.25</v>
      </c>
      <c r="F154" s="5"/>
      <c r="G154" s="36">
        <v>2</v>
      </c>
      <c r="H154" s="36" t="s">
        <v>71</v>
      </c>
      <c r="I154" s="46">
        <v>0</v>
      </c>
      <c r="J154" s="56">
        <f>I154*B153</f>
        <v>0</v>
      </c>
      <c r="K154" s="115" t="s">
        <v>175</v>
      </c>
      <c r="L154" s="115"/>
      <c r="M154" s="115"/>
      <c r="N154" s="115"/>
    </row>
    <row r="155" spans="1:14" x14ac:dyDescent="0.2">
      <c r="A155" s="11"/>
    </row>
    <row r="156" spans="1:14" ht="6.95" customHeight="1" thickBot="1" x14ac:dyDescent="0.25">
      <c r="A156" s="39"/>
      <c r="B156" s="39"/>
      <c r="C156" s="39"/>
      <c r="D156" s="39"/>
      <c r="E156" s="39"/>
      <c r="F156" s="39"/>
      <c r="G156" s="39"/>
      <c r="H156" s="39"/>
      <c r="I156" s="39"/>
      <c r="J156" s="39"/>
      <c r="K156" s="39"/>
      <c r="L156" s="39"/>
      <c r="M156" s="39"/>
      <c r="N156" s="39"/>
    </row>
    <row r="157" spans="1:14" ht="6.95" customHeight="1" x14ac:dyDescent="0.2"/>
    <row r="158" spans="1:14" ht="18" x14ac:dyDescent="0.25">
      <c r="A158" s="4" t="s">
        <v>260</v>
      </c>
      <c r="D158" s="10"/>
      <c r="E158" s="10"/>
      <c r="G158" s="10"/>
      <c r="H158" s="33" t="s">
        <v>32</v>
      </c>
      <c r="I158" s="31">
        <f>$I$5*B159</f>
        <v>25</v>
      </c>
      <c r="J158" s="31">
        <v>100</v>
      </c>
      <c r="K158" s="10"/>
      <c r="L158" s="37"/>
      <c r="M158" s="34" t="s">
        <v>10</v>
      </c>
      <c r="N158" s="34" t="s">
        <v>11</v>
      </c>
    </row>
    <row r="159" spans="1:14" x14ac:dyDescent="0.2">
      <c r="A159" s="26" t="s">
        <v>5</v>
      </c>
      <c r="B159" s="43">
        <f>M13</f>
        <v>0.25</v>
      </c>
      <c r="D159" s="10"/>
      <c r="E159" s="10"/>
      <c r="G159" s="10"/>
      <c r="H159" s="33" t="s">
        <v>33</v>
      </c>
      <c r="I159" s="32">
        <f>E171+E184+E193+E199+E205</f>
        <v>0</v>
      </c>
      <c r="J159" s="31">
        <v>0</v>
      </c>
      <c r="K159" s="10"/>
      <c r="L159" s="37" t="s">
        <v>12</v>
      </c>
      <c r="M159" s="38">
        <f>J160</f>
        <v>59</v>
      </c>
      <c r="N159" s="37"/>
    </row>
    <row r="160" spans="1:14" x14ac:dyDescent="0.2">
      <c r="D160" s="10"/>
      <c r="E160" s="10"/>
      <c r="G160" s="10"/>
      <c r="H160" s="30" t="s">
        <v>8</v>
      </c>
      <c r="I160" s="44">
        <f>E172+E177+E185+E194+E200+E206</f>
        <v>14.75</v>
      </c>
      <c r="J160" s="32">
        <f>J159+(J158-J159)*(I160-I159)/(I158-I159)</f>
        <v>59</v>
      </c>
      <c r="K160" s="10"/>
      <c r="L160" s="37" t="s">
        <v>11</v>
      </c>
      <c r="M160" s="37"/>
      <c r="N160" s="38">
        <f>J160</f>
        <v>59</v>
      </c>
    </row>
    <row r="161" spans="1:14" x14ac:dyDescent="0.2">
      <c r="D161" s="10"/>
      <c r="E161" s="10"/>
      <c r="F161" s="10"/>
      <c r="G161" s="10"/>
      <c r="H161" s="10"/>
      <c r="I161" s="30"/>
      <c r="J161" s="27"/>
      <c r="K161" s="10"/>
      <c r="L161" s="10"/>
      <c r="M161" s="10"/>
      <c r="N161" s="10"/>
    </row>
    <row r="162" spans="1:14" x14ac:dyDescent="0.2">
      <c r="A162" s="109" t="s">
        <v>184</v>
      </c>
      <c r="B162" s="109"/>
      <c r="C162" s="109"/>
      <c r="D162" s="109"/>
      <c r="E162" s="109"/>
      <c r="F162" s="109"/>
      <c r="G162" s="109"/>
      <c r="H162" s="109"/>
      <c r="I162" s="109"/>
      <c r="J162" s="85" t="s">
        <v>185</v>
      </c>
      <c r="K162" s="86">
        <f>SUM(K163:K170)</f>
        <v>1</v>
      </c>
      <c r="L162" s="10" t="str">
        <f>IF(K162=1,"","Adjust Percentages to total 100%")</f>
        <v/>
      </c>
      <c r="M162" s="10"/>
      <c r="N162" s="10"/>
    </row>
    <row r="163" spans="1:14" x14ac:dyDescent="0.2">
      <c r="A163" s="108" t="str">
        <f>A169</f>
        <v>7. Is this location used for any special event parking?</v>
      </c>
      <c r="B163" s="108"/>
      <c r="C163" s="108"/>
      <c r="D163" s="108"/>
      <c r="E163" s="108"/>
      <c r="F163" s="108"/>
      <c r="G163" s="108"/>
      <c r="H163" s="108"/>
      <c r="I163" s="108"/>
      <c r="J163" s="108"/>
      <c r="K163" s="87">
        <v>0.25</v>
      </c>
      <c r="L163" s="10"/>
      <c r="M163" s="10"/>
      <c r="N163" s="10"/>
    </row>
    <row r="164" spans="1:14" x14ac:dyDescent="0.2">
      <c r="A164" s="108" t="str">
        <f>A182</f>
        <v>8. How far is this location from a busy road used to travel between cities (typically an interstate, US highway, or State route)?</v>
      </c>
      <c r="B164" s="108"/>
      <c r="C164" s="108"/>
      <c r="D164" s="108"/>
      <c r="E164" s="108"/>
      <c r="F164" s="108"/>
      <c r="G164" s="108"/>
      <c r="H164" s="108"/>
      <c r="I164" s="108"/>
      <c r="J164" s="108"/>
      <c r="K164" s="87">
        <v>0.2</v>
      </c>
      <c r="L164" s="10"/>
      <c r="M164" s="10"/>
      <c r="N164" s="10"/>
    </row>
    <row r="165" spans="1:14" x14ac:dyDescent="0.2">
      <c r="A165" s="108" t="str">
        <f>A191</f>
        <v>15. Is there fluctuation in parking lot use by season?</v>
      </c>
      <c r="B165" s="108"/>
      <c r="C165" s="108"/>
      <c r="D165" s="108"/>
      <c r="E165" s="108"/>
      <c r="F165" s="108"/>
      <c r="G165" s="108"/>
      <c r="H165" s="108"/>
      <c r="I165" s="108"/>
      <c r="J165" s="108"/>
      <c r="K165" s="87">
        <v>0.2</v>
      </c>
      <c r="L165" s="10"/>
      <c r="M165" s="10"/>
      <c r="N165" s="10"/>
    </row>
    <row r="166" spans="1:14" x14ac:dyDescent="0.2">
      <c r="A166" s="108" t="str">
        <f>A197</f>
        <v>16. Is there fluctuation in parking lot use by day of the week?</v>
      </c>
      <c r="B166" s="108"/>
      <c r="C166" s="108"/>
      <c r="D166" s="108"/>
      <c r="E166" s="108"/>
      <c r="F166" s="108"/>
      <c r="G166" s="108"/>
      <c r="H166" s="108"/>
      <c r="I166" s="108"/>
      <c r="J166" s="108"/>
      <c r="K166" s="87">
        <v>0.1</v>
      </c>
      <c r="L166" s="10"/>
      <c r="M166" s="10"/>
      <c r="N166" s="10"/>
    </row>
    <row r="167" spans="1:14" x14ac:dyDescent="0.2">
      <c r="A167" s="108" t="str">
        <f>A203</f>
        <v>24. Would the EV charging station and parking space be visible from the road or entrance to the parking lot or garage?</v>
      </c>
      <c r="B167" s="108"/>
      <c r="C167" s="108"/>
      <c r="D167" s="108"/>
      <c r="E167" s="108"/>
      <c r="F167" s="108"/>
      <c r="G167" s="108"/>
      <c r="H167" s="108"/>
      <c r="I167" s="108"/>
      <c r="J167" s="108"/>
      <c r="K167" s="87">
        <v>0.25</v>
      </c>
      <c r="L167" s="10"/>
      <c r="M167" s="10"/>
      <c r="N167" s="10"/>
    </row>
    <row r="168" spans="1:14" x14ac:dyDescent="0.2">
      <c r="D168" s="10"/>
      <c r="E168" s="10"/>
      <c r="F168" s="10"/>
      <c r="G168" s="10"/>
      <c r="H168" s="10"/>
      <c r="I168" s="30"/>
      <c r="J168" s="27"/>
      <c r="K168" s="10"/>
      <c r="L168" s="10"/>
      <c r="M168" s="10"/>
      <c r="N168" s="10"/>
    </row>
    <row r="169" spans="1:14" x14ac:dyDescent="0.2">
      <c r="A169" s="27" t="str">
        <f>Tool!A60</f>
        <v>7. Is this location used for any special event parking?</v>
      </c>
      <c r="B169" s="10"/>
      <c r="C169" s="10"/>
      <c r="D169" s="10"/>
      <c r="E169" s="10"/>
      <c r="F169" s="10"/>
      <c r="G169" s="10"/>
      <c r="H169" s="10"/>
      <c r="I169" s="10"/>
      <c r="J169" s="31"/>
      <c r="K169" s="31"/>
    </row>
    <row r="170" spans="1:14" ht="28.5" customHeight="1" x14ac:dyDescent="0.2">
      <c r="A170" s="47" t="s">
        <v>35</v>
      </c>
      <c r="B170" s="88">
        <f>K163</f>
        <v>0.25</v>
      </c>
      <c r="C170" s="48"/>
      <c r="D170" s="49" t="s">
        <v>3</v>
      </c>
      <c r="E170" s="56">
        <f>MAX(J171:J172)</f>
        <v>3.125</v>
      </c>
      <c r="F170" s="35"/>
      <c r="G170" s="24" t="s">
        <v>26</v>
      </c>
      <c r="H170" s="24" t="s">
        <v>1</v>
      </c>
      <c r="I170" s="28" t="s">
        <v>34</v>
      </c>
      <c r="J170" s="28" t="s">
        <v>2</v>
      </c>
      <c r="K170" s="114" t="s">
        <v>9</v>
      </c>
      <c r="L170" s="114"/>
      <c r="M170" s="114"/>
      <c r="N170" s="114"/>
    </row>
    <row r="171" spans="1:14" ht="28.5" customHeight="1" x14ac:dyDescent="0.2">
      <c r="A171" s="50" t="s">
        <v>7</v>
      </c>
      <c r="B171" s="89">
        <f>B170*$I$158</f>
        <v>6.25</v>
      </c>
      <c r="C171" s="51"/>
      <c r="D171" s="49" t="s">
        <v>4</v>
      </c>
      <c r="E171" s="56">
        <f>MIN(J171:J172)</f>
        <v>0</v>
      </c>
      <c r="F171" s="35"/>
      <c r="G171" s="36">
        <v>1</v>
      </c>
      <c r="H171" s="36" t="s">
        <v>70</v>
      </c>
      <c r="I171" s="46">
        <v>0.5</v>
      </c>
      <c r="J171" s="36">
        <f>I171*B171</f>
        <v>3.125</v>
      </c>
      <c r="K171" s="115" t="s">
        <v>72</v>
      </c>
      <c r="L171" s="115"/>
      <c r="M171" s="115"/>
      <c r="N171" s="115"/>
    </row>
    <row r="172" spans="1:14" ht="28.5" customHeight="1" x14ac:dyDescent="0.2">
      <c r="A172" s="52" t="s">
        <v>0</v>
      </c>
      <c r="B172" s="90">
        <v>2</v>
      </c>
      <c r="C172" s="54"/>
      <c r="D172" s="55" t="s">
        <v>6</v>
      </c>
      <c r="E172" s="57">
        <f>VLOOKUP(B172,G171:J172,4,FALSE)</f>
        <v>0</v>
      </c>
      <c r="F172" s="5"/>
      <c r="G172" s="36">
        <v>2</v>
      </c>
      <c r="H172" s="36" t="s">
        <v>71</v>
      </c>
      <c r="I172" s="46">
        <v>0</v>
      </c>
      <c r="J172" s="36">
        <f>I172*B171</f>
        <v>0</v>
      </c>
      <c r="K172" s="115" t="s">
        <v>176</v>
      </c>
      <c r="L172" s="115"/>
      <c r="M172" s="115"/>
      <c r="N172" s="115"/>
    </row>
    <row r="173" spans="1:14" x14ac:dyDescent="0.2">
      <c r="A173" s="11"/>
      <c r="B173" s="91"/>
    </row>
    <row r="174" spans="1:14" x14ac:dyDescent="0.2">
      <c r="A174" s="27" t="s">
        <v>78</v>
      </c>
      <c r="B174" s="92"/>
      <c r="C174" s="10"/>
      <c r="D174" s="10"/>
      <c r="E174" s="10"/>
      <c r="F174" s="10"/>
      <c r="G174" s="10"/>
      <c r="H174" s="10"/>
      <c r="I174" s="10"/>
      <c r="J174" s="31"/>
      <c r="K174" s="31"/>
    </row>
    <row r="175" spans="1:14" ht="28.5" customHeight="1" x14ac:dyDescent="0.2">
      <c r="A175" s="47" t="s">
        <v>35</v>
      </c>
      <c r="B175" s="74" t="s">
        <v>122</v>
      </c>
      <c r="C175" s="48"/>
      <c r="D175" s="49" t="s">
        <v>3</v>
      </c>
      <c r="E175" s="56">
        <f>MAX(L176:L180)</f>
        <v>3.125</v>
      </c>
      <c r="F175" s="35"/>
      <c r="I175" s="45" t="s">
        <v>1</v>
      </c>
      <c r="J175" s="45" t="s">
        <v>26</v>
      </c>
      <c r="K175" s="28" t="s">
        <v>34</v>
      </c>
      <c r="L175" s="28" t="s">
        <v>2</v>
      </c>
      <c r="M175" s="68"/>
      <c r="N175" s="68"/>
    </row>
    <row r="176" spans="1:14" ht="28.5" customHeight="1" x14ac:dyDescent="0.2">
      <c r="A176" s="50" t="s">
        <v>7</v>
      </c>
      <c r="B176" s="89">
        <f>B171</f>
        <v>6.25</v>
      </c>
      <c r="C176" s="51"/>
      <c r="D176" s="49" t="s">
        <v>4</v>
      </c>
      <c r="E176" s="56">
        <f>MIN(L176:L177)</f>
        <v>0.3125</v>
      </c>
      <c r="F176" s="35"/>
      <c r="I176" s="36" t="s">
        <v>73</v>
      </c>
      <c r="J176" s="36">
        <v>1</v>
      </c>
      <c r="K176" s="46">
        <v>0.05</v>
      </c>
      <c r="L176" s="56">
        <f>K176*B176</f>
        <v>0.3125</v>
      </c>
      <c r="M176" s="100" t="str">
        <f>I176</f>
        <v>0 - 25</v>
      </c>
      <c r="N176" s="69"/>
    </row>
    <row r="177" spans="1:14" ht="28.5" customHeight="1" x14ac:dyDescent="0.2">
      <c r="A177" s="52" t="s">
        <v>0</v>
      </c>
      <c r="B177" s="90" t="e">
        <f>VLOOKUP(Tool!D65,Calculations!I176:J180,2,FALSE)</f>
        <v>#N/A</v>
      </c>
      <c r="C177" s="54"/>
      <c r="D177" s="55" t="s">
        <v>6</v>
      </c>
      <c r="E177" s="57">
        <f>IFERROR(IF(B172=1,VLOOKUP(B177,J176:L180,3,FALSE),0),0)</f>
        <v>0</v>
      </c>
      <c r="F177" s="5"/>
      <c r="I177" s="36" t="s">
        <v>74</v>
      </c>
      <c r="J177" s="36">
        <v>2</v>
      </c>
      <c r="K177" s="46">
        <v>0.125</v>
      </c>
      <c r="L177" s="56">
        <f>K177*B176</f>
        <v>0.78125</v>
      </c>
      <c r="M177" s="100" t="str">
        <f t="shared" ref="M177:M180" si="3">I177</f>
        <v>25 - 50</v>
      </c>
      <c r="N177" s="69"/>
    </row>
    <row r="178" spans="1:14" ht="28.5" customHeight="1" x14ac:dyDescent="0.2">
      <c r="A178" s="65"/>
      <c r="B178" s="54"/>
      <c r="C178" s="54"/>
      <c r="D178" s="65"/>
      <c r="E178" s="67"/>
      <c r="F178" s="5"/>
      <c r="I178" s="36" t="s">
        <v>76</v>
      </c>
      <c r="J178" s="36">
        <v>3</v>
      </c>
      <c r="K178" s="46">
        <v>0.25</v>
      </c>
      <c r="L178" s="56">
        <f>K178*B176</f>
        <v>1.5625</v>
      </c>
      <c r="M178" s="100" t="str">
        <f t="shared" si="3"/>
        <v>50 - 75</v>
      </c>
      <c r="N178" s="69"/>
    </row>
    <row r="179" spans="1:14" ht="28.5" customHeight="1" x14ac:dyDescent="0.2">
      <c r="A179" s="65"/>
      <c r="B179" s="54"/>
      <c r="C179" s="54"/>
      <c r="D179" s="65"/>
      <c r="E179" s="67"/>
      <c r="F179" s="5"/>
      <c r="I179" s="36" t="s">
        <v>77</v>
      </c>
      <c r="J179" s="36">
        <v>4</v>
      </c>
      <c r="K179" s="46">
        <v>0.375</v>
      </c>
      <c r="L179" s="56">
        <f>K179*B176</f>
        <v>2.34375</v>
      </c>
      <c r="M179" s="100" t="str">
        <f t="shared" si="3"/>
        <v>75 - 100</v>
      </c>
      <c r="N179" s="69"/>
    </row>
    <row r="180" spans="1:14" ht="28.5" customHeight="1" x14ac:dyDescent="0.2">
      <c r="A180" s="65"/>
      <c r="B180" s="54"/>
      <c r="C180" s="54"/>
      <c r="D180" s="65"/>
      <c r="E180" s="67"/>
      <c r="F180" s="5"/>
      <c r="I180" s="36" t="s">
        <v>75</v>
      </c>
      <c r="J180" s="36">
        <v>5</v>
      </c>
      <c r="K180" s="46">
        <v>0.5</v>
      </c>
      <c r="L180" s="56">
        <f>K180*B176</f>
        <v>3.125</v>
      </c>
      <c r="M180" s="100" t="str">
        <f t="shared" si="3"/>
        <v>More than 100</v>
      </c>
      <c r="N180" s="69"/>
    </row>
    <row r="181" spans="1:14" ht="14.25" customHeight="1" x14ac:dyDescent="0.2">
      <c r="B181" s="94"/>
    </row>
    <row r="182" spans="1:14" x14ac:dyDescent="0.2">
      <c r="A182" s="27" t="str">
        <f>Tool!A67</f>
        <v>8. How far is this location from a busy road used to travel between cities (typically an interstate, US highway, or State route)?</v>
      </c>
      <c r="B182" s="92"/>
      <c r="C182" s="10"/>
      <c r="D182" s="10"/>
      <c r="E182" s="10"/>
      <c r="F182" s="10"/>
      <c r="G182" s="10"/>
      <c r="H182" s="10"/>
      <c r="I182" s="10"/>
      <c r="J182" s="31"/>
      <c r="K182" s="31"/>
    </row>
    <row r="183" spans="1:14" ht="28.5" customHeight="1" x14ac:dyDescent="0.2">
      <c r="A183" s="47" t="s">
        <v>35</v>
      </c>
      <c r="B183" s="88">
        <f>K164</f>
        <v>0.2</v>
      </c>
      <c r="C183" s="48"/>
      <c r="D183" s="49" t="s">
        <v>3</v>
      </c>
      <c r="E183" s="56">
        <f>MAX(J184:J188)</f>
        <v>5</v>
      </c>
      <c r="F183" s="35"/>
      <c r="G183" s="45" t="s">
        <v>26</v>
      </c>
      <c r="H183" s="45" t="s">
        <v>1</v>
      </c>
      <c r="I183" s="28" t="s">
        <v>34</v>
      </c>
      <c r="J183" s="28" t="s">
        <v>2</v>
      </c>
      <c r="K183" s="114" t="s">
        <v>9</v>
      </c>
      <c r="L183" s="114"/>
      <c r="M183" s="114"/>
      <c r="N183" s="114"/>
    </row>
    <row r="184" spans="1:14" ht="28.5" customHeight="1" x14ac:dyDescent="0.2">
      <c r="A184" s="50" t="s">
        <v>7</v>
      </c>
      <c r="B184" s="89">
        <f>B183*$I$158</f>
        <v>5</v>
      </c>
      <c r="C184" s="51"/>
      <c r="D184" s="49" t="s">
        <v>4</v>
      </c>
      <c r="E184" s="56">
        <f>MIN(J184:J189)</f>
        <v>0</v>
      </c>
      <c r="F184" s="35"/>
      <c r="G184" s="36">
        <v>1</v>
      </c>
      <c r="H184" s="36" t="s">
        <v>79</v>
      </c>
      <c r="I184" s="46">
        <v>1</v>
      </c>
      <c r="J184" s="56">
        <f>I184*B184</f>
        <v>5</v>
      </c>
      <c r="K184" s="115" t="s">
        <v>247</v>
      </c>
      <c r="L184" s="115"/>
      <c r="M184" s="115"/>
      <c r="N184" s="115"/>
    </row>
    <row r="185" spans="1:14" ht="28.5" customHeight="1" x14ac:dyDescent="0.2">
      <c r="A185" s="52" t="s">
        <v>0</v>
      </c>
      <c r="B185" s="90">
        <v>5</v>
      </c>
      <c r="C185" s="54"/>
      <c r="D185" s="55" t="s">
        <v>6</v>
      </c>
      <c r="E185" s="57">
        <f>VLOOKUP(B185,G184:J189,4,FALSE)</f>
        <v>1</v>
      </c>
      <c r="F185" s="5"/>
      <c r="G185" s="36">
        <v>2</v>
      </c>
      <c r="H185" s="36" t="s">
        <v>80</v>
      </c>
      <c r="I185" s="46">
        <v>0.8</v>
      </c>
      <c r="J185" s="56">
        <f>I185*B184</f>
        <v>4</v>
      </c>
      <c r="K185" s="115" t="s">
        <v>248</v>
      </c>
      <c r="L185" s="115"/>
      <c r="M185" s="115"/>
      <c r="N185" s="115"/>
    </row>
    <row r="186" spans="1:14" ht="28.5" customHeight="1" x14ac:dyDescent="0.2">
      <c r="A186" s="11"/>
      <c r="B186" s="91"/>
      <c r="G186" s="36">
        <v>3</v>
      </c>
      <c r="H186" s="36" t="s">
        <v>81</v>
      </c>
      <c r="I186" s="46">
        <v>0.6</v>
      </c>
      <c r="J186" s="56">
        <f>I186*B184</f>
        <v>3</v>
      </c>
      <c r="K186" s="115" t="s">
        <v>249</v>
      </c>
      <c r="L186" s="115"/>
      <c r="M186" s="115"/>
      <c r="N186" s="115"/>
    </row>
    <row r="187" spans="1:14" ht="28.5" customHeight="1" x14ac:dyDescent="0.2">
      <c r="A187" s="11"/>
      <c r="B187" s="91"/>
      <c r="G187" s="36">
        <v>4</v>
      </c>
      <c r="H187" s="36" t="s">
        <v>82</v>
      </c>
      <c r="I187" s="46">
        <v>0.4</v>
      </c>
      <c r="J187" s="56">
        <f>I187*B184</f>
        <v>2</v>
      </c>
      <c r="K187" s="115" t="s">
        <v>250</v>
      </c>
      <c r="L187" s="115"/>
      <c r="M187" s="115"/>
      <c r="N187" s="115"/>
    </row>
    <row r="188" spans="1:14" ht="28.5" customHeight="1" x14ac:dyDescent="0.2">
      <c r="A188" s="11"/>
      <c r="B188" s="91"/>
      <c r="G188" s="36">
        <v>5</v>
      </c>
      <c r="H188" s="36" t="s">
        <v>83</v>
      </c>
      <c r="I188" s="46">
        <v>0.2</v>
      </c>
      <c r="J188" s="56">
        <f>I188*B184</f>
        <v>1</v>
      </c>
      <c r="K188" s="115" t="s">
        <v>251</v>
      </c>
      <c r="L188" s="115"/>
      <c r="M188" s="115"/>
      <c r="N188" s="115"/>
    </row>
    <row r="189" spans="1:14" ht="28.5" customHeight="1" x14ac:dyDescent="0.2">
      <c r="A189" s="11"/>
      <c r="B189" s="91"/>
      <c r="G189" s="36">
        <v>6</v>
      </c>
      <c r="H189" s="36" t="s">
        <v>219</v>
      </c>
      <c r="I189" s="46">
        <v>0</v>
      </c>
      <c r="J189" s="56">
        <f>I189*B184</f>
        <v>0</v>
      </c>
      <c r="K189" s="115" t="s">
        <v>252</v>
      </c>
      <c r="L189" s="115"/>
      <c r="M189" s="115"/>
      <c r="N189" s="115"/>
    </row>
    <row r="190" spans="1:14" ht="14.25" customHeight="1" x14ac:dyDescent="0.2">
      <c r="B190" s="94"/>
    </row>
    <row r="191" spans="1:14" x14ac:dyDescent="0.2">
      <c r="A191" s="27" t="str">
        <f>Tool!A104</f>
        <v>15. Is there fluctuation in parking lot use by season?</v>
      </c>
      <c r="B191" s="92"/>
      <c r="C191" s="10"/>
      <c r="D191" s="10"/>
      <c r="E191" s="10"/>
      <c r="F191" s="10"/>
      <c r="G191" s="10"/>
      <c r="H191" s="10"/>
      <c r="I191" s="10"/>
      <c r="J191" s="31"/>
      <c r="K191" s="31"/>
    </row>
    <row r="192" spans="1:14" ht="28.5" customHeight="1" x14ac:dyDescent="0.2">
      <c r="A192" s="47" t="s">
        <v>35</v>
      </c>
      <c r="B192" s="88">
        <f>K165</f>
        <v>0.2</v>
      </c>
      <c r="C192" s="48"/>
      <c r="D192" s="49" t="s">
        <v>3</v>
      </c>
      <c r="E192" s="56">
        <f>MAX(J193:J194)</f>
        <v>5</v>
      </c>
      <c r="F192" s="35"/>
      <c r="G192" s="60" t="s">
        <v>26</v>
      </c>
      <c r="H192" s="60" t="s">
        <v>1</v>
      </c>
      <c r="I192" s="28" t="s">
        <v>34</v>
      </c>
      <c r="J192" s="28" t="s">
        <v>2</v>
      </c>
      <c r="K192" s="114" t="s">
        <v>9</v>
      </c>
      <c r="L192" s="114"/>
      <c r="M192" s="114"/>
      <c r="N192" s="114"/>
    </row>
    <row r="193" spans="1:14" ht="28.5" customHeight="1" x14ac:dyDescent="0.2">
      <c r="A193" s="50" t="s">
        <v>7</v>
      </c>
      <c r="B193" s="89">
        <f>B192*$I$158</f>
        <v>5</v>
      </c>
      <c r="C193" s="51"/>
      <c r="D193" s="49" t="s">
        <v>4</v>
      </c>
      <c r="E193" s="56">
        <f>MIN(J193:J195)</f>
        <v>0</v>
      </c>
      <c r="F193" s="35"/>
      <c r="G193" s="36">
        <v>1</v>
      </c>
      <c r="H193" s="36" t="s">
        <v>105</v>
      </c>
      <c r="I193" s="46">
        <v>1</v>
      </c>
      <c r="J193" s="36">
        <f>I193*B193</f>
        <v>5</v>
      </c>
      <c r="K193" s="115" t="s">
        <v>109</v>
      </c>
      <c r="L193" s="115"/>
      <c r="M193" s="115"/>
      <c r="N193" s="115"/>
    </row>
    <row r="194" spans="1:14" ht="28.5" customHeight="1" x14ac:dyDescent="0.2">
      <c r="A194" s="52" t="s">
        <v>0</v>
      </c>
      <c r="B194" s="90">
        <v>1</v>
      </c>
      <c r="C194" s="54"/>
      <c r="D194" s="55" t="s">
        <v>6</v>
      </c>
      <c r="E194" s="57">
        <f>VLOOKUP(B194,G193:J195,4,FALSE)</f>
        <v>5</v>
      </c>
      <c r="F194" s="5"/>
      <c r="G194" s="36">
        <v>2</v>
      </c>
      <c r="H194" s="36" t="s">
        <v>103</v>
      </c>
      <c r="I194" s="46">
        <v>0.75</v>
      </c>
      <c r="J194" s="36">
        <f>I194*B193</f>
        <v>3.75</v>
      </c>
      <c r="K194" s="115" t="s">
        <v>110</v>
      </c>
      <c r="L194" s="115"/>
      <c r="M194" s="115"/>
      <c r="N194" s="115"/>
    </row>
    <row r="195" spans="1:14" ht="28.5" customHeight="1" x14ac:dyDescent="0.2">
      <c r="A195" s="65"/>
      <c r="B195" s="54"/>
      <c r="C195" s="54"/>
      <c r="D195" s="65"/>
      <c r="E195" s="72"/>
      <c r="F195" s="5"/>
      <c r="G195" s="36">
        <v>3</v>
      </c>
      <c r="H195" s="36" t="s">
        <v>104</v>
      </c>
      <c r="I195" s="46">
        <v>0</v>
      </c>
      <c r="J195" s="36">
        <f>I195*B193</f>
        <v>0</v>
      </c>
      <c r="K195" s="115" t="s">
        <v>108</v>
      </c>
      <c r="L195" s="115"/>
      <c r="M195" s="115"/>
      <c r="N195" s="115"/>
    </row>
    <row r="196" spans="1:14" x14ac:dyDescent="0.2">
      <c r="A196" s="11"/>
      <c r="B196" s="91"/>
    </row>
    <row r="197" spans="1:14" x14ac:dyDescent="0.2">
      <c r="A197" s="27" t="str">
        <f>Tool!A109</f>
        <v>16. Is there fluctuation in parking lot use by day of the week?</v>
      </c>
      <c r="B197" s="92"/>
      <c r="C197" s="10"/>
      <c r="D197" s="10"/>
      <c r="E197" s="10"/>
      <c r="F197" s="10"/>
      <c r="G197" s="10"/>
      <c r="H197" s="10"/>
      <c r="I197" s="10"/>
      <c r="J197" s="31"/>
      <c r="K197" s="31"/>
    </row>
    <row r="198" spans="1:14" ht="28.5" customHeight="1" x14ac:dyDescent="0.2">
      <c r="A198" s="47" t="s">
        <v>35</v>
      </c>
      <c r="B198" s="88">
        <f>K166</f>
        <v>0.1</v>
      </c>
      <c r="C198" s="48"/>
      <c r="D198" s="49" t="s">
        <v>3</v>
      </c>
      <c r="E198" s="56">
        <f>MAX(J199:J200)</f>
        <v>2.5</v>
      </c>
      <c r="F198" s="35"/>
      <c r="G198" s="60" t="s">
        <v>26</v>
      </c>
      <c r="H198" s="60" t="s">
        <v>1</v>
      </c>
      <c r="I198" s="28" t="s">
        <v>34</v>
      </c>
      <c r="J198" s="28" t="s">
        <v>2</v>
      </c>
      <c r="K198" s="114" t="s">
        <v>9</v>
      </c>
      <c r="L198" s="114"/>
      <c r="M198" s="114"/>
      <c r="N198" s="114"/>
    </row>
    <row r="199" spans="1:14" ht="28.5" customHeight="1" x14ac:dyDescent="0.2">
      <c r="A199" s="50" t="s">
        <v>7</v>
      </c>
      <c r="B199" s="89">
        <f>B198*$I$158</f>
        <v>2.5</v>
      </c>
      <c r="C199" s="51"/>
      <c r="D199" s="49" t="s">
        <v>4</v>
      </c>
      <c r="E199" s="56">
        <f>MIN(J199:J201)</f>
        <v>0</v>
      </c>
      <c r="F199" s="35"/>
      <c r="G199" s="36">
        <v>1</v>
      </c>
      <c r="H199" s="36" t="s">
        <v>105</v>
      </c>
      <c r="I199" s="46">
        <v>1</v>
      </c>
      <c r="J199" s="36">
        <f>I199*B199</f>
        <v>2.5</v>
      </c>
      <c r="K199" s="115" t="s">
        <v>109</v>
      </c>
      <c r="L199" s="115"/>
      <c r="M199" s="115"/>
      <c r="N199" s="115"/>
    </row>
    <row r="200" spans="1:14" ht="28.5" customHeight="1" x14ac:dyDescent="0.2">
      <c r="A200" s="52" t="s">
        <v>0</v>
      </c>
      <c r="B200" s="90">
        <v>1</v>
      </c>
      <c r="C200" s="54"/>
      <c r="D200" s="55" t="s">
        <v>6</v>
      </c>
      <c r="E200" s="57">
        <f>VLOOKUP(B200,G199:J201,4,FALSE)</f>
        <v>2.5</v>
      </c>
      <c r="F200" s="5"/>
      <c r="G200" s="36">
        <v>2</v>
      </c>
      <c r="H200" s="36" t="s">
        <v>103</v>
      </c>
      <c r="I200" s="46">
        <v>0.75</v>
      </c>
      <c r="J200" s="36">
        <f>I200*B199</f>
        <v>1.875</v>
      </c>
      <c r="K200" s="115" t="s">
        <v>111</v>
      </c>
      <c r="L200" s="115"/>
      <c r="M200" s="115"/>
      <c r="N200" s="115"/>
    </row>
    <row r="201" spans="1:14" ht="28.5" customHeight="1" x14ac:dyDescent="0.2">
      <c r="A201" s="65"/>
      <c r="B201" s="54"/>
      <c r="C201" s="54"/>
      <c r="D201" s="65"/>
      <c r="E201" s="72"/>
      <c r="F201" s="5"/>
      <c r="G201" s="36">
        <v>3</v>
      </c>
      <c r="H201" s="36" t="s">
        <v>104</v>
      </c>
      <c r="I201" s="46">
        <v>0</v>
      </c>
      <c r="J201" s="36">
        <f>I201*B199</f>
        <v>0</v>
      </c>
      <c r="K201" s="115" t="s">
        <v>205</v>
      </c>
      <c r="L201" s="115"/>
      <c r="M201" s="115"/>
      <c r="N201" s="115"/>
    </row>
    <row r="202" spans="1:14" x14ac:dyDescent="0.2">
      <c r="A202" s="11"/>
      <c r="B202" s="91"/>
    </row>
    <row r="203" spans="1:14" x14ac:dyDescent="0.2">
      <c r="A203" s="27" t="str">
        <f>Tool!A151</f>
        <v>24. Would the EV charging station and parking space be visible from the road or entrance to the parking lot or garage?</v>
      </c>
      <c r="B203" s="92"/>
      <c r="C203" s="10"/>
      <c r="D203" s="10"/>
      <c r="E203" s="10"/>
      <c r="F203" s="10"/>
      <c r="G203" s="10"/>
      <c r="H203" s="10"/>
      <c r="I203" s="10"/>
      <c r="J203" s="31"/>
      <c r="K203" s="31"/>
    </row>
    <row r="204" spans="1:14" ht="28.5" customHeight="1" x14ac:dyDescent="0.2">
      <c r="A204" s="47" t="s">
        <v>35</v>
      </c>
      <c r="B204" s="88">
        <f>K167</f>
        <v>0.25</v>
      </c>
      <c r="C204" s="48"/>
      <c r="D204" s="49" t="s">
        <v>3</v>
      </c>
      <c r="E204" s="56">
        <f>MAX(J205:J206)</f>
        <v>6.25</v>
      </c>
      <c r="F204" s="35"/>
      <c r="G204" s="60" t="s">
        <v>26</v>
      </c>
      <c r="H204" s="60" t="s">
        <v>1</v>
      </c>
      <c r="I204" s="28" t="s">
        <v>34</v>
      </c>
      <c r="J204" s="28" t="s">
        <v>2</v>
      </c>
      <c r="K204" s="114" t="s">
        <v>9</v>
      </c>
      <c r="L204" s="114"/>
      <c r="M204" s="114"/>
      <c r="N204" s="114"/>
    </row>
    <row r="205" spans="1:14" ht="28.5" customHeight="1" x14ac:dyDescent="0.2">
      <c r="A205" s="50" t="s">
        <v>7</v>
      </c>
      <c r="B205" s="58">
        <f>B204*$I$158</f>
        <v>6.25</v>
      </c>
      <c r="C205" s="51"/>
      <c r="D205" s="49" t="s">
        <v>4</v>
      </c>
      <c r="E205" s="56">
        <f>MIN(J205:J206)</f>
        <v>0</v>
      </c>
      <c r="F205" s="35"/>
      <c r="G205" s="36">
        <v>1</v>
      </c>
      <c r="H205" s="36" t="s">
        <v>70</v>
      </c>
      <c r="I205" s="46">
        <v>1</v>
      </c>
      <c r="J205" s="36">
        <f>I205*B205</f>
        <v>6.25</v>
      </c>
      <c r="K205" s="115" t="s">
        <v>257</v>
      </c>
      <c r="L205" s="115"/>
      <c r="M205" s="115"/>
      <c r="N205" s="115"/>
    </row>
    <row r="206" spans="1:14" ht="28.5" customHeight="1" x14ac:dyDescent="0.2">
      <c r="A206" s="52" t="s">
        <v>0</v>
      </c>
      <c r="B206" s="53">
        <v>1</v>
      </c>
      <c r="C206" s="54"/>
      <c r="D206" s="55" t="s">
        <v>6</v>
      </c>
      <c r="E206" s="57">
        <f>VLOOKUP(B206,G205:J206,4,FALSE)</f>
        <v>6.25</v>
      </c>
      <c r="F206" s="5"/>
      <c r="G206" s="36">
        <v>2</v>
      </c>
      <c r="H206" s="36" t="s">
        <v>71</v>
      </c>
      <c r="I206" s="46">
        <v>0</v>
      </c>
      <c r="J206" s="36">
        <f>I206*B205</f>
        <v>0</v>
      </c>
      <c r="K206" s="115" t="s">
        <v>256</v>
      </c>
      <c r="L206" s="115"/>
      <c r="M206" s="115"/>
      <c r="N206" s="115"/>
    </row>
    <row r="207" spans="1:14" x14ac:dyDescent="0.2">
      <c r="A207" s="11"/>
    </row>
    <row r="208" spans="1:14" ht="6.95" customHeight="1" thickBot="1" x14ac:dyDescent="0.25">
      <c r="A208" s="39"/>
      <c r="B208" s="39"/>
      <c r="C208" s="39"/>
      <c r="D208" s="39"/>
      <c r="E208" s="39"/>
      <c r="F208" s="39"/>
      <c r="G208" s="39"/>
      <c r="H208" s="39"/>
      <c r="I208" s="39"/>
      <c r="J208" s="39"/>
      <c r="K208" s="39"/>
      <c r="L208" s="39"/>
      <c r="M208" s="39"/>
      <c r="N208" s="39"/>
    </row>
    <row r="209" spans="1:14" ht="6.95" customHeight="1" x14ac:dyDescent="0.2"/>
    <row r="210" spans="1:14" ht="18" x14ac:dyDescent="0.25">
      <c r="A210" s="4" t="s">
        <v>16</v>
      </c>
      <c r="D210" s="10"/>
      <c r="E210" s="10"/>
      <c r="G210" s="10"/>
      <c r="H210" s="33" t="s">
        <v>32</v>
      </c>
      <c r="I210" s="32">
        <f>$I$5*B211</f>
        <v>16.666666666666664</v>
      </c>
      <c r="J210" s="31">
        <v>100</v>
      </c>
      <c r="K210" s="10"/>
      <c r="L210" s="37"/>
      <c r="M210" s="34" t="s">
        <v>10</v>
      </c>
      <c r="N210" s="34" t="s">
        <v>11</v>
      </c>
    </row>
    <row r="211" spans="1:14" x14ac:dyDescent="0.2">
      <c r="A211" s="26" t="s">
        <v>5</v>
      </c>
      <c r="B211" s="43">
        <f>N16</f>
        <v>0.16666666666666666</v>
      </c>
      <c r="D211" s="10"/>
      <c r="E211" s="10"/>
      <c r="G211" s="10"/>
      <c r="H211" s="33" t="s">
        <v>33</v>
      </c>
      <c r="I211" s="32">
        <f>E222+E239+E245+E260</f>
        <v>0</v>
      </c>
      <c r="J211" s="31">
        <v>0</v>
      </c>
      <c r="K211" s="10"/>
      <c r="L211" s="37" t="s">
        <v>12</v>
      </c>
      <c r="M211" s="38">
        <f>100-J212</f>
        <v>85</v>
      </c>
      <c r="N211" s="37"/>
    </row>
    <row r="212" spans="1:14" x14ac:dyDescent="0.2">
      <c r="D212" s="10"/>
      <c r="E212" s="10"/>
      <c r="G212" s="10"/>
      <c r="H212" s="30" t="s">
        <v>8</v>
      </c>
      <c r="I212" s="44">
        <f>E223+E235+E228+E240+E246+E253+E261</f>
        <v>2.4999999999999996</v>
      </c>
      <c r="J212" s="32">
        <f>J211+(J210-J211)*(I212-I211)/(I210-I211)</f>
        <v>14.999999999999998</v>
      </c>
      <c r="K212" s="10"/>
      <c r="L212" s="37" t="s">
        <v>11</v>
      </c>
      <c r="M212" s="37"/>
      <c r="N212" s="38">
        <f>100-J212</f>
        <v>85</v>
      </c>
    </row>
    <row r="213" spans="1:14" x14ac:dyDescent="0.2">
      <c r="D213" s="10"/>
      <c r="E213" s="10"/>
      <c r="F213" s="10"/>
      <c r="G213" s="10"/>
      <c r="H213" s="10"/>
      <c r="I213" s="30"/>
      <c r="J213" s="27"/>
      <c r="K213" s="10"/>
      <c r="L213" s="10"/>
      <c r="M213" s="10"/>
      <c r="N213" s="10"/>
    </row>
    <row r="214" spans="1:14" x14ac:dyDescent="0.2">
      <c r="A214" s="109" t="s">
        <v>184</v>
      </c>
      <c r="B214" s="109"/>
      <c r="C214" s="109"/>
      <c r="D214" s="109"/>
      <c r="E214" s="109"/>
      <c r="F214" s="109"/>
      <c r="G214" s="109"/>
      <c r="H214" s="109"/>
      <c r="I214" s="109"/>
      <c r="J214" s="85" t="s">
        <v>185</v>
      </c>
      <c r="K214" s="86">
        <f>SUM(K215:K221)</f>
        <v>1</v>
      </c>
      <c r="L214" s="10" t="str">
        <f>IF(K214=1,"","Adjust Percentages to total 100%")</f>
        <v/>
      </c>
      <c r="M214" s="10"/>
      <c r="N214" s="10"/>
    </row>
    <row r="215" spans="1:14" x14ac:dyDescent="0.2">
      <c r="A215" s="108" t="str">
        <f>A220</f>
        <v>17. Would the EV charging station be mounted on the wall of a building where the cord could run to the EV and not interfere with a pedestrian walkway?</v>
      </c>
      <c r="B215" s="108"/>
      <c r="C215" s="108"/>
      <c r="D215" s="108"/>
      <c r="E215" s="108"/>
      <c r="F215" s="108"/>
      <c r="G215" s="108"/>
      <c r="H215" s="108"/>
      <c r="I215" s="108"/>
      <c r="J215" s="108"/>
      <c r="K215" s="87">
        <v>0.4</v>
      </c>
      <c r="L215" s="10"/>
      <c r="M215" s="10"/>
      <c r="N215" s="10"/>
    </row>
    <row r="216" spans="1:14" x14ac:dyDescent="0.2">
      <c r="A216" s="108" t="str">
        <f>A237</f>
        <v xml:space="preserve">25. Does the existing electrical panel have 4 extra slots and 80 amps of available capacity for a dual port Level 2 charging station? </v>
      </c>
      <c r="B216" s="108"/>
      <c r="C216" s="108"/>
      <c r="D216" s="108"/>
      <c r="E216" s="108"/>
      <c r="F216" s="108"/>
      <c r="G216" s="108"/>
      <c r="H216" s="108"/>
      <c r="I216" s="108"/>
      <c r="J216" s="108"/>
      <c r="K216" s="87">
        <v>0.3</v>
      </c>
      <c r="L216" s="10"/>
      <c r="M216" s="10"/>
      <c r="N216" s="10"/>
    </row>
    <row r="217" spans="1:14" x14ac:dyDescent="0.2">
      <c r="A217" s="108" t="str">
        <f>A243</f>
        <v>26. How recently has major electrical work been performed at this location?</v>
      </c>
      <c r="B217" s="108"/>
      <c r="C217" s="108"/>
      <c r="D217" s="108"/>
      <c r="E217" s="108"/>
      <c r="F217" s="108"/>
      <c r="G217" s="108"/>
      <c r="H217" s="108"/>
      <c r="I217" s="108"/>
      <c r="J217" s="108"/>
      <c r="K217" s="87">
        <v>0.1</v>
      </c>
      <c r="L217" s="10"/>
      <c r="M217" s="10"/>
      <c r="N217" s="10"/>
    </row>
    <row r="218" spans="1:14" x14ac:dyDescent="0.2">
      <c r="A218" s="108" t="str">
        <f>A258</f>
        <v>27. How far is the electrical panel from the point of the building closest to where the charging station would be located?</v>
      </c>
      <c r="B218" s="108"/>
      <c r="C218" s="108"/>
      <c r="D218" s="108"/>
      <c r="E218" s="108"/>
      <c r="F218" s="108"/>
      <c r="G218" s="108"/>
      <c r="H218" s="108"/>
      <c r="I218" s="108"/>
      <c r="J218" s="108"/>
      <c r="K218" s="87">
        <v>0.2</v>
      </c>
      <c r="L218" s="10"/>
      <c r="M218" s="10"/>
      <c r="N218" s="10"/>
    </row>
    <row r="219" spans="1:14" x14ac:dyDescent="0.2">
      <c r="D219" s="10"/>
      <c r="E219" s="10"/>
      <c r="F219" s="10"/>
      <c r="G219" s="10"/>
      <c r="H219" s="10"/>
      <c r="I219" s="30"/>
      <c r="J219" s="27"/>
      <c r="K219" s="10"/>
      <c r="L219" s="10"/>
      <c r="M219" s="10"/>
      <c r="N219" s="10"/>
    </row>
    <row r="220" spans="1:14" x14ac:dyDescent="0.2">
      <c r="A220" s="27" t="str">
        <f>Tool!A114</f>
        <v>17. Would the EV charging station be mounted on the wall of a building where the cord could run to the EV and not interfere with a pedestrian walkway?</v>
      </c>
      <c r="B220" s="10"/>
      <c r="C220" s="10"/>
      <c r="D220" s="10"/>
      <c r="E220" s="10"/>
      <c r="F220" s="10"/>
      <c r="G220" s="10"/>
      <c r="H220" s="10"/>
      <c r="I220" s="10"/>
      <c r="J220" s="31"/>
      <c r="K220" s="31"/>
    </row>
    <row r="221" spans="1:14" ht="28.5" customHeight="1" x14ac:dyDescent="0.2">
      <c r="A221" s="47" t="s">
        <v>35</v>
      </c>
      <c r="B221" s="88">
        <f>K215</f>
        <v>0.4</v>
      </c>
      <c r="C221" s="48"/>
      <c r="D221" s="49" t="s">
        <v>3</v>
      </c>
      <c r="E221" s="56">
        <f>MAX(J222:J223)</f>
        <v>3.333333333333333</v>
      </c>
      <c r="F221" s="35"/>
      <c r="G221" s="24" t="s">
        <v>26</v>
      </c>
      <c r="H221" s="24" t="s">
        <v>1</v>
      </c>
      <c r="I221" s="28" t="s">
        <v>34</v>
      </c>
      <c r="J221" s="28" t="s">
        <v>2</v>
      </c>
      <c r="K221" s="114" t="s">
        <v>9</v>
      </c>
      <c r="L221" s="114"/>
      <c r="M221" s="114"/>
      <c r="N221" s="114"/>
    </row>
    <row r="222" spans="1:14" ht="28.5" customHeight="1" x14ac:dyDescent="0.2">
      <c r="A222" s="50" t="s">
        <v>7</v>
      </c>
      <c r="B222" s="58">
        <f>B221*$I$210</f>
        <v>6.6666666666666661</v>
      </c>
      <c r="C222" s="51"/>
      <c r="D222" s="49" t="s">
        <v>4</v>
      </c>
      <c r="E222" s="56">
        <f>MIN(J222:J223)</f>
        <v>0</v>
      </c>
      <c r="F222" s="35"/>
      <c r="G222" s="36">
        <v>1</v>
      </c>
      <c r="H222" s="36" t="s">
        <v>70</v>
      </c>
      <c r="I222" s="46">
        <v>0</v>
      </c>
      <c r="J222" s="56">
        <f>I222*B222</f>
        <v>0</v>
      </c>
      <c r="K222" s="115" t="s">
        <v>113</v>
      </c>
      <c r="L222" s="115"/>
      <c r="M222" s="115"/>
      <c r="N222" s="115"/>
    </row>
    <row r="223" spans="1:14" ht="28.5" customHeight="1" x14ac:dyDescent="0.2">
      <c r="A223" s="52" t="s">
        <v>0</v>
      </c>
      <c r="B223" s="53">
        <v>1</v>
      </c>
      <c r="C223" s="54"/>
      <c r="D223" s="55" t="s">
        <v>6</v>
      </c>
      <c r="E223" s="57">
        <f>VLOOKUP(B223,G222:J223,4,FALSE)</f>
        <v>0</v>
      </c>
      <c r="F223" s="5"/>
      <c r="G223" s="36">
        <v>2</v>
      </c>
      <c r="H223" s="36" t="s">
        <v>71</v>
      </c>
      <c r="I223" s="46">
        <v>0.5</v>
      </c>
      <c r="J223" s="56">
        <f>I223*B222</f>
        <v>3.333333333333333</v>
      </c>
      <c r="K223" s="115" t="s">
        <v>114</v>
      </c>
      <c r="L223" s="115"/>
      <c r="M223" s="115"/>
      <c r="N223" s="115"/>
    </row>
    <row r="224" spans="1:14" x14ac:dyDescent="0.2">
      <c r="A224" s="11"/>
    </row>
    <row r="225" spans="1:14" x14ac:dyDescent="0.2">
      <c r="A225" s="73" t="str">
        <f>Tool!A119</f>
        <v/>
      </c>
    </row>
    <row r="226" spans="1:14" ht="28.5" customHeight="1" x14ac:dyDescent="0.2">
      <c r="A226" s="47" t="s">
        <v>35</v>
      </c>
      <c r="B226" s="74" t="s">
        <v>121</v>
      </c>
      <c r="C226" s="48"/>
      <c r="D226" s="49" t="s">
        <v>3</v>
      </c>
      <c r="E226" s="56">
        <f>MAX(L227:L230)</f>
        <v>1.6666666666666665</v>
      </c>
      <c r="F226" s="35"/>
      <c r="I226" s="60" t="s">
        <v>1</v>
      </c>
      <c r="J226" s="60" t="s">
        <v>26</v>
      </c>
      <c r="K226" s="28" t="s">
        <v>34</v>
      </c>
      <c r="L226" s="28" t="s">
        <v>2</v>
      </c>
      <c r="M226" s="68"/>
      <c r="N226" s="68"/>
    </row>
    <row r="227" spans="1:14" ht="28.5" customHeight="1" x14ac:dyDescent="0.2">
      <c r="A227" s="50" t="s">
        <v>7</v>
      </c>
      <c r="B227" s="58">
        <f>B222</f>
        <v>6.6666666666666661</v>
      </c>
      <c r="C227" s="51"/>
      <c r="D227" s="49" t="s">
        <v>4</v>
      </c>
      <c r="E227" s="56">
        <f>MIN(L227:L228)</f>
        <v>0.41666666666666663</v>
      </c>
      <c r="F227" s="35"/>
      <c r="I227" s="59" t="s">
        <v>117</v>
      </c>
      <c r="J227" s="36">
        <v>1</v>
      </c>
      <c r="K227" s="46">
        <v>6.25E-2</v>
      </c>
      <c r="L227" s="56">
        <f>K227*B227</f>
        <v>0.41666666666666663</v>
      </c>
      <c r="M227" s="100" t="str">
        <f>I227</f>
        <v>Less than 50 feet</v>
      </c>
      <c r="N227" s="69"/>
    </row>
    <row r="228" spans="1:14" ht="28.5" customHeight="1" x14ac:dyDescent="0.2">
      <c r="A228" s="52" t="s">
        <v>0</v>
      </c>
      <c r="B228" s="53" t="e">
        <f>VLOOKUP(Tool!E119,Calculations!I227:J230,2,FALSE)</f>
        <v>#N/A</v>
      </c>
      <c r="C228" s="54"/>
      <c r="D228" s="55" t="s">
        <v>6</v>
      </c>
      <c r="E228" s="57">
        <f>IFERROR(IF(B223=2,VLOOKUP(B228,J227:L230,3,FALSE),0),0)</f>
        <v>0</v>
      </c>
      <c r="F228" s="5"/>
      <c r="I228" s="36" t="s">
        <v>120</v>
      </c>
      <c r="J228" s="36">
        <v>2</v>
      </c>
      <c r="K228" s="46">
        <v>0.125</v>
      </c>
      <c r="L228" s="56">
        <f>K228*B227</f>
        <v>0.83333333333333326</v>
      </c>
      <c r="M228" s="100" t="str">
        <f t="shared" ref="M228:M230" si="4">I228</f>
        <v>50 - 100 feet</v>
      </c>
      <c r="N228" s="69"/>
    </row>
    <row r="229" spans="1:14" ht="28.5" customHeight="1" x14ac:dyDescent="0.2">
      <c r="A229" s="65"/>
      <c r="B229" s="66"/>
      <c r="C229" s="54"/>
      <c r="D229" s="65"/>
      <c r="E229" s="67"/>
      <c r="F229" s="5"/>
      <c r="I229" s="36" t="s">
        <v>118</v>
      </c>
      <c r="J229" s="36">
        <v>3</v>
      </c>
      <c r="K229" s="46">
        <v>0.19750000000000001</v>
      </c>
      <c r="L229" s="56">
        <f>K229*B227</f>
        <v>1.3166666666666667</v>
      </c>
      <c r="M229" s="100" t="str">
        <f t="shared" si="4"/>
        <v>100 - 200 feet</v>
      </c>
      <c r="N229" s="69"/>
    </row>
    <row r="230" spans="1:14" ht="28.5" customHeight="1" x14ac:dyDescent="0.2">
      <c r="A230" s="65"/>
      <c r="B230" s="66"/>
      <c r="C230" s="54"/>
      <c r="D230" s="65"/>
      <c r="E230" s="67"/>
      <c r="F230" s="5"/>
      <c r="I230" s="59" t="s">
        <v>119</v>
      </c>
      <c r="J230" s="36">
        <v>4</v>
      </c>
      <c r="K230" s="46">
        <v>0.25</v>
      </c>
      <c r="L230" s="56">
        <f>K230*B227</f>
        <v>1.6666666666666665</v>
      </c>
      <c r="M230" s="100" t="str">
        <f t="shared" si="4"/>
        <v>More than 200 feet</v>
      </c>
      <c r="N230" s="69"/>
    </row>
    <row r="231" spans="1:14" x14ac:dyDescent="0.2">
      <c r="A231" s="73"/>
    </row>
    <row r="232" spans="1:14" x14ac:dyDescent="0.2">
      <c r="A232" s="27" t="str">
        <f>Tool!A121</f>
        <v>18. Is the parking lot paved?</v>
      </c>
      <c r="B232" s="10"/>
      <c r="C232" s="10"/>
      <c r="D232" s="10"/>
      <c r="E232" s="10"/>
      <c r="F232" s="10"/>
      <c r="G232" s="10"/>
      <c r="H232" s="10"/>
      <c r="I232" s="10"/>
      <c r="J232" s="31"/>
      <c r="K232" s="31"/>
    </row>
    <row r="233" spans="1:14" ht="28.5" customHeight="1" x14ac:dyDescent="0.2">
      <c r="A233" s="47" t="s">
        <v>35</v>
      </c>
      <c r="B233" s="74" t="s">
        <v>121</v>
      </c>
      <c r="C233" s="48"/>
      <c r="D233" s="49" t="s">
        <v>3</v>
      </c>
      <c r="E233" s="56">
        <f>MAX(J234:J235)</f>
        <v>1.6666666666666665</v>
      </c>
      <c r="F233" s="35"/>
      <c r="G233" s="60" t="s">
        <v>26</v>
      </c>
      <c r="H233" s="60" t="s">
        <v>1</v>
      </c>
      <c r="I233" s="28" t="s">
        <v>34</v>
      </c>
      <c r="J233" s="28" t="s">
        <v>2</v>
      </c>
      <c r="K233" s="114" t="s">
        <v>9</v>
      </c>
      <c r="L233" s="114"/>
      <c r="M233" s="114"/>
      <c r="N233" s="114"/>
    </row>
    <row r="234" spans="1:14" ht="28.5" customHeight="1" x14ac:dyDescent="0.2">
      <c r="A234" s="50" t="s">
        <v>7</v>
      </c>
      <c r="B234" s="58">
        <f>B222</f>
        <v>6.6666666666666661</v>
      </c>
      <c r="C234" s="51"/>
      <c r="D234" s="49" t="s">
        <v>4</v>
      </c>
      <c r="E234" s="56">
        <f>MIN(J234:J235)</f>
        <v>0</v>
      </c>
      <c r="F234" s="35"/>
      <c r="G234" s="36">
        <v>1</v>
      </c>
      <c r="H234" s="36" t="s">
        <v>70</v>
      </c>
      <c r="I234" s="46">
        <v>0.25</v>
      </c>
      <c r="J234" s="56">
        <f>I234*B234</f>
        <v>1.6666666666666665</v>
      </c>
      <c r="K234" s="115" t="s">
        <v>115</v>
      </c>
      <c r="L234" s="115"/>
      <c r="M234" s="115"/>
      <c r="N234" s="115"/>
    </row>
    <row r="235" spans="1:14" ht="28.5" customHeight="1" x14ac:dyDescent="0.2">
      <c r="A235" s="52" t="s">
        <v>0</v>
      </c>
      <c r="B235" s="53">
        <v>1</v>
      </c>
      <c r="C235" s="54"/>
      <c r="D235" s="55" t="s">
        <v>6</v>
      </c>
      <c r="E235" s="57">
        <f>IF(B223=2,VLOOKUP(B235,G234:J235,4,FALSE),0)</f>
        <v>0</v>
      </c>
      <c r="F235" s="5"/>
      <c r="G235" s="36">
        <v>2</v>
      </c>
      <c r="H235" s="36" t="s">
        <v>71</v>
      </c>
      <c r="I235" s="46">
        <v>0</v>
      </c>
      <c r="J235" s="56">
        <f>I235*B234</f>
        <v>0</v>
      </c>
      <c r="K235" s="115" t="s">
        <v>253</v>
      </c>
      <c r="L235" s="115"/>
      <c r="M235" s="115"/>
      <c r="N235" s="115"/>
    </row>
    <row r="236" spans="1:14" x14ac:dyDescent="0.2">
      <c r="A236" s="11"/>
    </row>
    <row r="237" spans="1:14" x14ac:dyDescent="0.2">
      <c r="A237" s="27" t="str">
        <f>Tool!A157</f>
        <v xml:space="preserve">25. Does the existing electrical panel have 4 extra slots and 80 amps of available capacity for a dual port Level 2 charging station? </v>
      </c>
      <c r="B237" s="10"/>
      <c r="C237" s="10"/>
      <c r="D237" s="10"/>
      <c r="E237" s="10"/>
      <c r="F237" s="10"/>
      <c r="G237" s="10"/>
      <c r="H237" s="10"/>
      <c r="I237" s="10"/>
      <c r="J237" s="31"/>
      <c r="K237" s="31"/>
    </row>
    <row r="238" spans="1:14" ht="28.5" customHeight="1" x14ac:dyDescent="0.2">
      <c r="A238" s="47" t="s">
        <v>35</v>
      </c>
      <c r="B238" s="88">
        <f>K216</f>
        <v>0.3</v>
      </c>
      <c r="C238" s="48"/>
      <c r="D238" s="49" t="s">
        <v>3</v>
      </c>
      <c r="E238" s="56">
        <f>MAX(J239:J241)</f>
        <v>4.9999999999999991</v>
      </c>
      <c r="F238" s="35"/>
      <c r="G238" s="60" t="s">
        <v>26</v>
      </c>
      <c r="H238" s="60" t="s">
        <v>1</v>
      </c>
      <c r="I238" s="28" t="s">
        <v>34</v>
      </c>
      <c r="J238" s="28" t="s">
        <v>2</v>
      </c>
      <c r="K238" s="114" t="s">
        <v>9</v>
      </c>
      <c r="L238" s="114"/>
      <c r="M238" s="114"/>
      <c r="N238" s="114"/>
    </row>
    <row r="239" spans="1:14" ht="28.5" customHeight="1" x14ac:dyDescent="0.2">
      <c r="A239" s="50" t="s">
        <v>7</v>
      </c>
      <c r="B239" s="89">
        <f>B238*$I$210</f>
        <v>4.9999999999999991</v>
      </c>
      <c r="C239" s="51"/>
      <c r="D239" s="49" t="s">
        <v>4</v>
      </c>
      <c r="E239" s="56">
        <f>MIN(J239:J240)</f>
        <v>0</v>
      </c>
      <c r="F239" s="35"/>
      <c r="G239" s="36">
        <v>1</v>
      </c>
      <c r="H239" s="36" t="s">
        <v>70</v>
      </c>
      <c r="I239" s="46">
        <v>0</v>
      </c>
      <c r="J239" s="56">
        <f>I239*B239</f>
        <v>0</v>
      </c>
      <c r="K239" s="115" t="s">
        <v>134</v>
      </c>
      <c r="L239" s="115"/>
      <c r="M239" s="115"/>
      <c r="N239" s="115"/>
    </row>
    <row r="240" spans="1:14" ht="28.5" customHeight="1" x14ac:dyDescent="0.2">
      <c r="A240" s="52" t="s">
        <v>0</v>
      </c>
      <c r="B240" s="90">
        <v>3</v>
      </c>
      <c r="C240" s="54"/>
      <c r="D240" s="55" t="s">
        <v>6</v>
      </c>
      <c r="E240" s="57">
        <f>VLOOKUP(B240,G239:J241,4,FALSE)</f>
        <v>2.4999999999999996</v>
      </c>
      <c r="F240" s="5"/>
      <c r="G240" s="36">
        <v>2</v>
      </c>
      <c r="H240" s="36" t="s">
        <v>71</v>
      </c>
      <c r="I240" s="46">
        <v>1</v>
      </c>
      <c r="J240" s="56">
        <f>I240*B239</f>
        <v>4.9999999999999991</v>
      </c>
      <c r="K240" s="115" t="s">
        <v>206</v>
      </c>
      <c r="L240" s="115"/>
      <c r="M240" s="115"/>
      <c r="N240" s="115"/>
    </row>
    <row r="241" spans="1:14" ht="28.5" customHeight="1" x14ac:dyDescent="0.2">
      <c r="A241" s="65"/>
      <c r="B241" s="54"/>
      <c r="C241" s="54"/>
      <c r="D241" s="65"/>
      <c r="E241" s="72"/>
      <c r="F241" s="5"/>
      <c r="G241" s="36">
        <v>3</v>
      </c>
      <c r="H241" s="36" t="s">
        <v>133</v>
      </c>
      <c r="I241" s="46">
        <v>0.5</v>
      </c>
      <c r="J241" s="56">
        <f>I241*B239</f>
        <v>2.4999999999999996</v>
      </c>
      <c r="K241" s="115" t="s">
        <v>135</v>
      </c>
      <c r="L241" s="115"/>
      <c r="M241" s="115"/>
      <c r="N241" s="115"/>
    </row>
    <row r="242" spans="1:14" x14ac:dyDescent="0.2">
      <c r="A242" s="11"/>
      <c r="B242" s="91"/>
    </row>
    <row r="243" spans="1:14" x14ac:dyDescent="0.2">
      <c r="A243" s="27" t="str">
        <f>Tool!A162</f>
        <v>26. How recently has major electrical work been performed at this location?</v>
      </c>
      <c r="B243" s="92"/>
      <c r="C243" s="10"/>
      <c r="D243" s="10"/>
      <c r="E243" s="10"/>
      <c r="F243" s="10"/>
      <c r="G243" s="10"/>
      <c r="H243" s="10"/>
      <c r="I243" s="10"/>
      <c r="J243" s="31"/>
      <c r="K243" s="31"/>
    </row>
    <row r="244" spans="1:14" ht="28.5" customHeight="1" x14ac:dyDescent="0.2">
      <c r="A244" s="47" t="s">
        <v>35</v>
      </c>
      <c r="B244" s="88">
        <f>K217</f>
        <v>0.1</v>
      </c>
      <c r="C244" s="48"/>
      <c r="D244" s="49" t="s">
        <v>3</v>
      </c>
      <c r="E244" s="56">
        <f>MAX(J245:J248)</f>
        <v>1.6666666666666665</v>
      </c>
      <c r="F244" s="35"/>
      <c r="G244" s="60" t="s">
        <v>26</v>
      </c>
      <c r="H244" s="60" t="s">
        <v>1</v>
      </c>
      <c r="I244" s="28" t="s">
        <v>34</v>
      </c>
      <c r="J244" s="28" t="s">
        <v>2</v>
      </c>
      <c r="K244" s="114" t="s">
        <v>9</v>
      </c>
      <c r="L244" s="114"/>
      <c r="M244" s="114"/>
      <c r="N244" s="114"/>
    </row>
    <row r="245" spans="1:14" ht="28.5" customHeight="1" x14ac:dyDescent="0.2">
      <c r="A245" s="50" t="s">
        <v>7</v>
      </c>
      <c r="B245" s="58">
        <f>B244*$I$210</f>
        <v>1.6666666666666665</v>
      </c>
      <c r="C245" s="51"/>
      <c r="D245" s="49" t="s">
        <v>4</v>
      </c>
      <c r="E245" s="56">
        <f>MIN(J245:J246)</f>
        <v>0</v>
      </c>
      <c r="F245" s="35"/>
      <c r="G245" s="36">
        <v>1</v>
      </c>
      <c r="H245" s="36" t="s">
        <v>136</v>
      </c>
      <c r="I245" s="46">
        <v>0</v>
      </c>
      <c r="J245" s="56">
        <f>I245*B245</f>
        <v>0</v>
      </c>
      <c r="K245" s="115" t="s">
        <v>140</v>
      </c>
      <c r="L245" s="115"/>
      <c r="M245" s="115"/>
      <c r="N245" s="115"/>
    </row>
    <row r="246" spans="1:14" ht="28.5" customHeight="1" x14ac:dyDescent="0.2">
      <c r="A246" s="52" t="s">
        <v>0</v>
      </c>
      <c r="B246" s="53">
        <v>1</v>
      </c>
      <c r="C246" s="54"/>
      <c r="D246" s="55" t="s">
        <v>6</v>
      </c>
      <c r="E246" s="57">
        <f>VLOOKUP(B246,G245:J248,4,FALSE)</f>
        <v>0</v>
      </c>
      <c r="F246" s="5"/>
      <c r="G246" s="36">
        <v>2</v>
      </c>
      <c r="H246" s="36" t="s">
        <v>137</v>
      </c>
      <c r="I246" s="46">
        <v>0.5</v>
      </c>
      <c r="J246" s="56">
        <f>I246*B245</f>
        <v>0.83333333333333326</v>
      </c>
      <c r="K246" s="115" t="s">
        <v>141</v>
      </c>
      <c r="L246" s="115"/>
      <c r="M246" s="115"/>
      <c r="N246" s="115"/>
    </row>
    <row r="247" spans="1:14" ht="28.5" customHeight="1" x14ac:dyDescent="0.2">
      <c r="A247" s="65"/>
      <c r="B247" s="66"/>
      <c r="C247" s="54"/>
      <c r="D247" s="65"/>
      <c r="E247" s="72"/>
      <c r="F247" s="5"/>
      <c r="G247" s="36">
        <v>3</v>
      </c>
      <c r="H247" s="59" t="s">
        <v>138</v>
      </c>
      <c r="I247" s="46">
        <v>1</v>
      </c>
      <c r="J247" s="56">
        <f>I247*B245</f>
        <v>1.6666666666666665</v>
      </c>
      <c r="K247" s="115" t="s">
        <v>139</v>
      </c>
      <c r="L247" s="115"/>
      <c r="M247" s="115"/>
      <c r="N247" s="115"/>
    </row>
    <row r="248" spans="1:14" ht="28.5" customHeight="1" x14ac:dyDescent="0.2">
      <c r="A248" s="65"/>
      <c r="B248" s="66"/>
      <c r="C248" s="54"/>
      <c r="D248" s="65"/>
      <c r="E248" s="72"/>
      <c r="F248" s="5"/>
      <c r="G248" s="36">
        <v>4</v>
      </c>
      <c r="H248" s="77" t="s">
        <v>133</v>
      </c>
      <c r="I248" s="46">
        <v>0</v>
      </c>
      <c r="J248" s="56">
        <f>I248*B246</f>
        <v>0</v>
      </c>
      <c r="K248" s="115" t="s">
        <v>177</v>
      </c>
      <c r="L248" s="115"/>
      <c r="M248" s="115"/>
      <c r="N248" s="115"/>
    </row>
    <row r="249" spans="1:14" x14ac:dyDescent="0.2">
      <c r="A249" s="11"/>
    </row>
    <row r="250" spans="1:14" x14ac:dyDescent="0.2">
      <c r="A250" s="73" t="s">
        <v>148</v>
      </c>
    </row>
    <row r="251" spans="1:14" ht="28.5" customHeight="1" x14ac:dyDescent="0.2">
      <c r="A251" s="47" t="s">
        <v>35</v>
      </c>
      <c r="B251" s="74" t="s">
        <v>142</v>
      </c>
      <c r="C251" s="48"/>
      <c r="D251" s="49" t="s">
        <v>3</v>
      </c>
      <c r="E251" s="56">
        <f>MAX(L252:L256)</f>
        <v>1.6666666666666665</v>
      </c>
      <c r="F251" s="35"/>
      <c r="I251" s="60" t="s">
        <v>1</v>
      </c>
      <c r="J251" s="60" t="s">
        <v>26</v>
      </c>
      <c r="K251" s="28" t="s">
        <v>34</v>
      </c>
      <c r="L251" s="28" t="s">
        <v>2</v>
      </c>
      <c r="M251" s="68"/>
      <c r="N251" s="68"/>
    </row>
    <row r="252" spans="1:14" ht="28.5" customHeight="1" x14ac:dyDescent="0.2">
      <c r="A252" s="50" t="s">
        <v>7</v>
      </c>
      <c r="B252" s="58">
        <f>B245</f>
        <v>1.6666666666666665</v>
      </c>
      <c r="C252" s="51"/>
      <c r="D252" s="49" t="s">
        <v>4</v>
      </c>
      <c r="E252" s="56">
        <f>MIN(L252:L256)</f>
        <v>0</v>
      </c>
      <c r="F252" s="35"/>
      <c r="I252" s="59" t="s">
        <v>143</v>
      </c>
      <c r="J252" s="36">
        <v>1</v>
      </c>
      <c r="K252" s="46">
        <v>0</v>
      </c>
      <c r="L252" s="56">
        <f>K252*B252</f>
        <v>0</v>
      </c>
      <c r="M252" s="100" t="str">
        <f>I252</f>
        <v>0 - 10 years old</v>
      </c>
      <c r="N252" s="69"/>
    </row>
    <row r="253" spans="1:14" ht="28.5" customHeight="1" x14ac:dyDescent="0.2">
      <c r="A253" s="52" t="s">
        <v>0</v>
      </c>
      <c r="B253" s="53" t="e">
        <f>VLOOKUP(Tool!F167,Calculations!I252:J256,2,FALSE)</f>
        <v>#N/A</v>
      </c>
      <c r="C253" s="54"/>
      <c r="D253" s="55" t="s">
        <v>6</v>
      </c>
      <c r="E253" s="57">
        <f>IFERROR(IF(B246=4,VLOOKUP(B253,J252:L256,3,FALSE),0),0)</f>
        <v>0</v>
      </c>
      <c r="F253" s="5"/>
      <c r="I253" s="59" t="s">
        <v>144</v>
      </c>
      <c r="J253" s="36">
        <v>2</v>
      </c>
      <c r="K253" s="46">
        <v>0.25</v>
      </c>
      <c r="L253" s="56">
        <f>K253*B252</f>
        <v>0.41666666666666663</v>
      </c>
      <c r="M253" s="100" t="str">
        <f t="shared" ref="M253:M256" si="5">I253</f>
        <v>10 - 20 years old</v>
      </c>
      <c r="N253" s="69"/>
    </row>
    <row r="254" spans="1:14" ht="28.5" customHeight="1" x14ac:dyDescent="0.2">
      <c r="A254" s="65"/>
      <c r="B254" s="66"/>
      <c r="C254" s="54"/>
      <c r="D254" s="65"/>
      <c r="E254" s="67"/>
      <c r="F254" s="5"/>
      <c r="I254" s="59" t="s">
        <v>145</v>
      </c>
      <c r="J254" s="36">
        <v>3</v>
      </c>
      <c r="K254" s="46">
        <v>0.5</v>
      </c>
      <c r="L254" s="56">
        <f>K254*B252</f>
        <v>0.83333333333333326</v>
      </c>
      <c r="M254" s="100" t="str">
        <f t="shared" si="5"/>
        <v>20 - 30 years old</v>
      </c>
      <c r="N254" s="69"/>
    </row>
    <row r="255" spans="1:14" ht="28.5" customHeight="1" x14ac:dyDescent="0.2">
      <c r="A255" s="65"/>
      <c r="B255" s="66"/>
      <c r="C255" s="54"/>
      <c r="D255" s="65"/>
      <c r="E255" s="67"/>
      <c r="F255" s="5"/>
      <c r="I255" s="59" t="s">
        <v>146</v>
      </c>
      <c r="J255" s="36">
        <v>4</v>
      </c>
      <c r="K255" s="46">
        <v>0.75</v>
      </c>
      <c r="L255" s="56">
        <f>K255*B252</f>
        <v>1.25</v>
      </c>
      <c r="M255" s="100" t="str">
        <f t="shared" si="5"/>
        <v>30 - 40 years old</v>
      </c>
      <c r="N255" s="69"/>
    </row>
    <row r="256" spans="1:14" ht="28.5" customHeight="1" x14ac:dyDescent="0.2">
      <c r="A256" s="65"/>
      <c r="B256" s="66"/>
      <c r="C256" s="54"/>
      <c r="D256" s="65"/>
      <c r="E256" s="67"/>
      <c r="F256" s="5"/>
      <c r="I256" s="59" t="s">
        <v>147</v>
      </c>
      <c r="J256" s="36">
        <v>5</v>
      </c>
      <c r="K256" s="46">
        <v>1</v>
      </c>
      <c r="L256" s="56">
        <f>K256*B252</f>
        <v>1.6666666666666665</v>
      </c>
      <c r="M256" s="100" t="str">
        <f t="shared" si="5"/>
        <v>More than 40 years old</v>
      </c>
      <c r="N256" s="69"/>
    </row>
    <row r="257" spans="1:14" x14ac:dyDescent="0.2">
      <c r="A257" s="11"/>
    </row>
    <row r="258" spans="1:14" x14ac:dyDescent="0.2">
      <c r="A258" s="27" t="str">
        <f>Tool!A169</f>
        <v>27. How far is the electrical panel from the point of the building closest to where the charging station would be located?</v>
      </c>
      <c r="B258" s="10"/>
      <c r="C258" s="10"/>
      <c r="D258" s="10"/>
      <c r="E258" s="10"/>
      <c r="F258" s="10"/>
      <c r="G258" s="10"/>
      <c r="H258" s="10"/>
      <c r="I258" s="10"/>
      <c r="J258" s="31"/>
      <c r="K258" s="31"/>
    </row>
    <row r="259" spans="1:14" ht="28.5" customHeight="1" x14ac:dyDescent="0.2">
      <c r="A259" s="47" t="s">
        <v>35</v>
      </c>
      <c r="B259" s="88">
        <f>K218</f>
        <v>0.2</v>
      </c>
      <c r="C259" s="48"/>
      <c r="D259" s="49" t="s">
        <v>3</v>
      </c>
      <c r="E259" s="56">
        <f>MAX(J260:J263)</f>
        <v>1.6666666666666665</v>
      </c>
      <c r="F259" s="35"/>
      <c r="G259" s="60" t="s">
        <v>26</v>
      </c>
      <c r="H259" s="60" t="s">
        <v>1</v>
      </c>
      <c r="I259" s="28" t="s">
        <v>34</v>
      </c>
      <c r="J259" s="28" t="s">
        <v>2</v>
      </c>
      <c r="K259" s="114" t="s">
        <v>9</v>
      </c>
      <c r="L259" s="114"/>
      <c r="M259" s="114"/>
      <c r="N259" s="114"/>
    </row>
    <row r="260" spans="1:14" ht="28.5" customHeight="1" x14ac:dyDescent="0.2">
      <c r="A260" s="50" t="s">
        <v>7</v>
      </c>
      <c r="B260" s="58">
        <f>B259*$I$210</f>
        <v>3.333333333333333</v>
      </c>
      <c r="C260" s="51"/>
      <c r="D260" s="49" t="s">
        <v>4</v>
      </c>
      <c r="E260" s="56">
        <f>MIN(J260:J261)</f>
        <v>0</v>
      </c>
      <c r="F260" s="35"/>
      <c r="G260" s="36">
        <v>1</v>
      </c>
      <c r="H260" s="36" t="s">
        <v>150</v>
      </c>
      <c r="I260" s="46">
        <v>0</v>
      </c>
      <c r="J260" s="56">
        <f>I260*B260</f>
        <v>0</v>
      </c>
      <c r="K260" s="115" t="s">
        <v>155</v>
      </c>
      <c r="L260" s="115"/>
      <c r="M260" s="115"/>
      <c r="N260" s="115"/>
    </row>
    <row r="261" spans="1:14" ht="28.5" customHeight="1" x14ac:dyDescent="0.2">
      <c r="A261" s="52" t="s">
        <v>0</v>
      </c>
      <c r="B261" s="53">
        <v>1</v>
      </c>
      <c r="C261" s="54"/>
      <c r="D261" s="55" t="s">
        <v>6</v>
      </c>
      <c r="E261" s="57">
        <f>VLOOKUP(B261,G260:J263,4,FALSE)</f>
        <v>0</v>
      </c>
      <c r="F261" s="5"/>
      <c r="G261" s="36">
        <v>2</v>
      </c>
      <c r="H261" s="36" t="s">
        <v>151</v>
      </c>
      <c r="I261" s="46">
        <v>0.25</v>
      </c>
      <c r="J261" s="56">
        <f>I261*B260</f>
        <v>0.83333333333333326</v>
      </c>
      <c r="K261" s="115" t="s">
        <v>152</v>
      </c>
      <c r="L261" s="115"/>
      <c r="M261" s="115"/>
      <c r="N261" s="115"/>
    </row>
    <row r="262" spans="1:14" ht="28.5" customHeight="1" x14ac:dyDescent="0.2">
      <c r="A262" s="65"/>
      <c r="B262" s="66"/>
      <c r="C262" s="54"/>
      <c r="D262" s="65"/>
      <c r="E262" s="72"/>
      <c r="F262" s="5"/>
      <c r="G262" s="36">
        <v>3</v>
      </c>
      <c r="H262" s="59" t="s">
        <v>120</v>
      </c>
      <c r="I262" s="46">
        <v>0.5</v>
      </c>
      <c r="J262" s="56">
        <f>I262*B260</f>
        <v>1.6666666666666665</v>
      </c>
      <c r="K262" s="115" t="s">
        <v>153</v>
      </c>
      <c r="L262" s="115"/>
      <c r="M262" s="115"/>
      <c r="N262" s="115"/>
    </row>
    <row r="263" spans="1:14" ht="28.5" customHeight="1" x14ac:dyDescent="0.2">
      <c r="A263" s="65"/>
      <c r="B263" s="66"/>
      <c r="C263" s="54"/>
      <c r="D263" s="65"/>
      <c r="E263" s="72"/>
      <c r="F263" s="5"/>
      <c r="G263" s="36">
        <v>4</v>
      </c>
      <c r="H263" s="77" t="s">
        <v>116</v>
      </c>
      <c r="I263" s="46">
        <v>1</v>
      </c>
      <c r="J263" s="56">
        <f>I263*B261</f>
        <v>1</v>
      </c>
      <c r="K263" s="115" t="s">
        <v>154</v>
      </c>
      <c r="L263" s="115"/>
      <c r="M263" s="115"/>
      <c r="N263" s="115"/>
    </row>
    <row r="264" spans="1:14" x14ac:dyDescent="0.2">
      <c r="A264" s="11"/>
    </row>
    <row r="265" spans="1:14" ht="6.95" customHeight="1" thickBot="1" x14ac:dyDescent="0.25">
      <c r="A265" s="39"/>
      <c r="B265" s="39"/>
      <c r="C265" s="39"/>
      <c r="D265" s="39"/>
      <c r="E265" s="39"/>
      <c r="F265" s="39"/>
      <c r="G265" s="39"/>
      <c r="H265" s="39"/>
      <c r="I265" s="39"/>
      <c r="J265" s="39"/>
      <c r="K265" s="39"/>
      <c r="L265" s="39"/>
      <c r="M265" s="39"/>
      <c r="N265" s="39"/>
    </row>
    <row r="266" spans="1:14" ht="6.95" customHeight="1" x14ac:dyDescent="0.2"/>
    <row r="267" spans="1:14" ht="18" x14ac:dyDescent="0.25">
      <c r="A267" s="4" t="s">
        <v>17</v>
      </c>
      <c r="D267" s="10"/>
      <c r="E267" s="10"/>
      <c r="G267" s="10"/>
      <c r="H267" s="33" t="s">
        <v>32</v>
      </c>
      <c r="I267" s="32">
        <f>$I$5*B268</f>
        <v>8.3333333333333339</v>
      </c>
      <c r="J267" s="31">
        <v>100</v>
      </c>
      <c r="K267" s="10"/>
      <c r="L267" s="37"/>
      <c r="M267" s="34" t="s">
        <v>10</v>
      </c>
      <c r="N267" s="34" t="s">
        <v>11</v>
      </c>
    </row>
    <row r="268" spans="1:14" x14ac:dyDescent="0.2">
      <c r="A268" s="26" t="s">
        <v>5</v>
      </c>
      <c r="B268" s="43">
        <f>N17</f>
        <v>8.3333333333333343E-2</v>
      </c>
      <c r="D268" s="10"/>
      <c r="E268" s="10"/>
      <c r="G268" s="10"/>
      <c r="H268" s="33" t="s">
        <v>33</v>
      </c>
      <c r="I268" s="32">
        <f>E278+E283+E288</f>
        <v>0</v>
      </c>
      <c r="J268" s="31">
        <v>0</v>
      </c>
      <c r="K268" s="10"/>
      <c r="L268" s="37" t="s">
        <v>12</v>
      </c>
      <c r="M268" s="38">
        <f>100-J269</f>
        <v>40.000000000000007</v>
      </c>
      <c r="N268" s="37"/>
    </row>
    <row r="269" spans="1:14" x14ac:dyDescent="0.2">
      <c r="D269" s="10"/>
      <c r="E269" s="10"/>
      <c r="G269" s="10"/>
      <c r="H269" s="30" t="s">
        <v>8</v>
      </c>
      <c r="I269" s="44">
        <f>E279+E284+E289</f>
        <v>5</v>
      </c>
      <c r="J269" s="32">
        <f>J268+(J267-J268)*(I269-I268)/(I267-I268)</f>
        <v>59.999999999999993</v>
      </c>
      <c r="K269" s="10"/>
      <c r="L269" s="37" t="s">
        <v>11</v>
      </c>
      <c r="M269" s="37"/>
      <c r="N269" s="38">
        <f>100-J269</f>
        <v>40.000000000000007</v>
      </c>
    </row>
    <row r="270" spans="1:14" x14ac:dyDescent="0.2">
      <c r="D270" s="10"/>
      <c r="E270" s="10"/>
      <c r="F270" s="10"/>
      <c r="G270" s="10"/>
      <c r="H270" s="10"/>
      <c r="I270" s="30"/>
      <c r="J270" s="27"/>
      <c r="K270" s="10"/>
      <c r="L270" s="10"/>
      <c r="M270" s="10"/>
      <c r="N270" s="10"/>
    </row>
    <row r="271" spans="1:14" x14ac:dyDescent="0.2">
      <c r="A271" s="109" t="s">
        <v>184</v>
      </c>
      <c r="B271" s="109"/>
      <c r="C271" s="109"/>
      <c r="D271" s="109"/>
      <c r="E271" s="109"/>
      <c r="F271" s="109"/>
      <c r="G271" s="109"/>
      <c r="H271" s="109"/>
      <c r="I271" s="109"/>
      <c r="J271" s="85" t="s">
        <v>185</v>
      </c>
      <c r="K271" s="86">
        <f>SUM(K272:K276)</f>
        <v>1</v>
      </c>
      <c r="L271" s="10" t="str">
        <f>IF(K271=1,"","Adjust Percentages to total 100%")</f>
        <v/>
      </c>
      <c r="M271" s="10"/>
      <c r="N271" s="10"/>
    </row>
    <row r="272" spans="1:14" x14ac:dyDescent="0.2">
      <c r="A272" s="108" t="str">
        <f>A276</f>
        <v>28. Which EV charging station type would be installed at this location?</v>
      </c>
      <c r="B272" s="108"/>
      <c r="C272" s="108"/>
      <c r="D272" s="108"/>
      <c r="E272" s="108"/>
      <c r="F272" s="108"/>
      <c r="G272" s="108"/>
      <c r="H272" s="108"/>
      <c r="I272" s="108"/>
      <c r="J272" s="108"/>
      <c r="K272" s="87">
        <v>0.3</v>
      </c>
      <c r="L272" s="10"/>
      <c r="M272" s="10"/>
      <c r="N272" s="10"/>
    </row>
    <row r="273" spans="1:14" x14ac:dyDescent="0.2">
      <c r="A273" s="108" t="str">
        <f>A281</f>
        <v>29. Could the EV charging station be mounted to an existing structure or be installed as a stand-alone pedestal?</v>
      </c>
      <c r="B273" s="108"/>
      <c r="C273" s="108"/>
      <c r="D273" s="108"/>
      <c r="E273" s="108"/>
      <c r="F273" s="108"/>
      <c r="G273" s="108"/>
      <c r="H273" s="108"/>
      <c r="I273" s="108"/>
      <c r="J273" s="108"/>
      <c r="K273" s="87">
        <v>0.4</v>
      </c>
      <c r="L273" s="10"/>
      <c r="M273" s="10"/>
      <c r="N273" s="10"/>
    </row>
    <row r="274" spans="1:14" x14ac:dyDescent="0.2">
      <c r="A274" s="108" t="str">
        <f>A286</f>
        <v>30. Would the charging station be networked and connected to a charging management company's software platform?</v>
      </c>
      <c r="B274" s="108"/>
      <c r="C274" s="108"/>
      <c r="D274" s="108"/>
      <c r="E274" s="108"/>
      <c r="F274" s="108"/>
      <c r="G274" s="108"/>
      <c r="H274" s="108"/>
      <c r="I274" s="108"/>
      <c r="J274" s="108"/>
      <c r="K274" s="87">
        <v>0.3</v>
      </c>
      <c r="L274" s="10"/>
      <c r="M274" s="10"/>
      <c r="N274" s="10"/>
    </row>
    <row r="275" spans="1:14" x14ac:dyDescent="0.2">
      <c r="D275" s="10"/>
      <c r="E275" s="10"/>
      <c r="F275" s="10"/>
      <c r="G275" s="10"/>
      <c r="H275" s="10"/>
      <c r="I275" s="30"/>
      <c r="J275" s="27"/>
      <c r="K275" s="10"/>
      <c r="L275" s="10"/>
      <c r="M275" s="10"/>
      <c r="N275" s="10"/>
    </row>
    <row r="276" spans="1:14" x14ac:dyDescent="0.2">
      <c r="A276" s="27" t="str">
        <f>Tool!A177</f>
        <v>28. Which EV charging station type would be installed at this location?</v>
      </c>
      <c r="B276" s="10"/>
      <c r="C276" s="10"/>
      <c r="D276" s="10"/>
      <c r="E276" s="10"/>
      <c r="F276" s="10"/>
      <c r="G276" s="10"/>
      <c r="H276" s="10"/>
      <c r="I276" s="10"/>
      <c r="J276" s="31"/>
      <c r="K276" s="31"/>
    </row>
    <row r="277" spans="1:14" ht="28.5" customHeight="1" x14ac:dyDescent="0.2">
      <c r="A277" s="47" t="s">
        <v>35</v>
      </c>
      <c r="B277" s="88">
        <f>K272</f>
        <v>0.3</v>
      </c>
      <c r="C277" s="48"/>
      <c r="D277" s="49" t="s">
        <v>3</v>
      </c>
      <c r="E277" s="56">
        <f>MAX(J278:J279)</f>
        <v>2.5</v>
      </c>
      <c r="F277" s="35"/>
      <c r="G277" s="24" t="s">
        <v>26</v>
      </c>
      <c r="H277" s="24" t="s">
        <v>1</v>
      </c>
      <c r="I277" s="28" t="s">
        <v>34</v>
      </c>
      <c r="J277" s="28" t="s">
        <v>2</v>
      </c>
      <c r="K277" s="114" t="s">
        <v>9</v>
      </c>
      <c r="L277" s="114"/>
      <c r="M277" s="114"/>
      <c r="N277" s="114"/>
    </row>
    <row r="278" spans="1:14" ht="28.5" customHeight="1" x14ac:dyDescent="0.2">
      <c r="A278" s="50" t="s">
        <v>7</v>
      </c>
      <c r="B278" s="89">
        <f>B277*$I$267</f>
        <v>2.5</v>
      </c>
      <c r="C278" s="51"/>
      <c r="D278" s="49" t="s">
        <v>4</v>
      </c>
      <c r="E278" s="56">
        <f>MIN(J278:J279)</f>
        <v>0</v>
      </c>
      <c r="F278" s="35"/>
      <c r="G278" s="36">
        <v>1</v>
      </c>
      <c r="H278" s="36" t="s">
        <v>159</v>
      </c>
      <c r="I278" s="46">
        <v>1</v>
      </c>
      <c r="J278" s="56">
        <f>I278*B278</f>
        <v>2.5</v>
      </c>
      <c r="K278" s="115" t="s">
        <v>161</v>
      </c>
      <c r="L278" s="115"/>
      <c r="M278" s="115"/>
      <c r="N278" s="115"/>
    </row>
    <row r="279" spans="1:14" ht="28.5" customHeight="1" x14ac:dyDescent="0.2">
      <c r="A279" s="52" t="s">
        <v>0</v>
      </c>
      <c r="B279" s="90">
        <v>1</v>
      </c>
      <c r="C279" s="54"/>
      <c r="D279" s="55" t="s">
        <v>6</v>
      </c>
      <c r="E279" s="57">
        <f>VLOOKUP(B279,G278:J279,4,FALSE)</f>
        <v>2.5</v>
      </c>
      <c r="F279" s="5"/>
      <c r="G279" s="36">
        <v>2</v>
      </c>
      <c r="H279" s="36" t="s">
        <v>160</v>
      </c>
      <c r="I279" s="46">
        <v>0</v>
      </c>
      <c r="J279" s="56">
        <f>I279*B278</f>
        <v>0</v>
      </c>
      <c r="K279" s="115" t="s">
        <v>162</v>
      </c>
      <c r="L279" s="115"/>
      <c r="M279" s="115"/>
      <c r="N279" s="115"/>
    </row>
    <row r="280" spans="1:14" x14ac:dyDescent="0.2">
      <c r="A280" s="11"/>
      <c r="B280" s="91"/>
    </row>
    <row r="281" spans="1:14" x14ac:dyDescent="0.2">
      <c r="A281" s="27" t="str">
        <f>Tool!A182</f>
        <v>29. Could the EV charging station be mounted to an existing structure or be installed as a stand-alone pedestal?</v>
      </c>
      <c r="B281" s="92"/>
      <c r="C281" s="10"/>
      <c r="D281" s="10"/>
      <c r="E281" s="10"/>
      <c r="F281" s="10"/>
      <c r="G281" s="10"/>
      <c r="H281" s="10"/>
      <c r="I281" s="10"/>
      <c r="J281" s="31"/>
      <c r="K281" s="31"/>
    </row>
    <row r="282" spans="1:14" ht="28.5" customHeight="1" x14ac:dyDescent="0.2">
      <c r="A282" s="47" t="s">
        <v>35</v>
      </c>
      <c r="B282" s="88">
        <f>K273</f>
        <v>0.4</v>
      </c>
      <c r="C282" s="48"/>
      <c r="D282" s="49" t="s">
        <v>3</v>
      </c>
      <c r="E282" s="56">
        <f>MAX(J283:J284)</f>
        <v>3.3333333333333339</v>
      </c>
      <c r="F282" s="35"/>
      <c r="G282" s="60" t="s">
        <v>26</v>
      </c>
      <c r="H282" s="60" t="s">
        <v>1</v>
      </c>
      <c r="I282" s="28" t="s">
        <v>34</v>
      </c>
      <c r="J282" s="28" t="s">
        <v>2</v>
      </c>
      <c r="K282" s="114" t="s">
        <v>9</v>
      </c>
      <c r="L282" s="114"/>
      <c r="M282" s="114"/>
      <c r="N282" s="114"/>
    </row>
    <row r="283" spans="1:14" ht="28.5" customHeight="1" x14ac:dyDescent="0.2">
      <c r="A283" s="50" t="s">
        <v>7</v>
      </c>
      <c r="B283" s="89">
        <f>B282*$I$267</f>
        <v>3.3333333333333339</v>
      </c>
      <c r="C283" s="51"/>
      <c r="D283" s="49" t="s">
        <v>4</v>
      </c>
      <c r="E283" s="56">
        <f>MIN(J283:J284)</f>
        <v>0</v>
      </c>
      <c r="F283" s="35"/>
      <c r="G283" s="36">
        <v>1</v>
      </c>
      <c r="H283" s="59" t="s">
        <v>164</v>
      </c>
      <c r="I283" s="46">
        <v>0</v>
      </c>
      <c r="J283" s="56">
        <f>I283*B283</f>
        <v>0</v>
      </c>
      <c r="K283" s="115" t="s">
        <v>207</v>
      </c>
      <c r="L283" s="115"/>
      <c r="M283" s="115"/>
      <c r="N283" s="115"/>
    </row>
    <row r="284" spans="1:14" ht="28.5" customHeight="1" x14ac:dyDescent="0.2">
      <c r="A284" s="52" t="s">
        <v>0</v>
      </c>
      <c r="B284" s="90">
        <v>1</v>
      </c>
      <c r="C284" s="54"/>
      <c r="D284" s="55" t="s">
        <v>6</v>
      </c>
      <c r="E284" s="57">
        <f>VLOOKUP(B284,G283:J284,4,FALSE)</f>
        <v>0</v>
      </c>
      <c r="F284" s="5"/>
      <c r="G284" s="36">
        <v>2</v>
      </c>
      <c r="H284" s="59" t="s">
        <v>165</v>
      </c>
      <c r="I284" s="46">
        <v>1</v>
      </c>
      <c r="J284" s="56">
        <f>I284*B283</f>
        <v>3.3333333333333339</v>
      </c>
      <c r="K284" s="115" t="s">
        <v>166</v>
      </c>
      <c r="L284" s="115"/>
      <c r="M284" s="115"/>
      <c r="N284" s="115"/>
    </row>
    <row r="285" spans="1:14" x14ac:dyDescent="0.2">
      <c r="A285" s="11"/>
      <c r="B285" s="91"/>
    </row>
    <row r="286" spans="1:14" x14ac:dyDescent="0.2">
      <c r="A286" s="27" t="str">
        <f>Tool!A187</f>
        <v>30. Would the charging station be networked and connected to a charging management company's software platform?</v>
      </c>
      <c r="B286" s="92"/>
      <c r="C286" s="10"/>
      <c r="D286" s="10"/>
      <c r="E286" s="10"/>
      <c r="F286" s="10"/>
      <c r="G286" s="10"/>
      <c r="H286" s="10"/>
      <c r="I286" s="10"/>
      <c r="J286" s="31"/>
      <c r="K286" s="31"/>
    </row>
    <row r="287" spans="1:14" ht="28.5" customHeight="1" x14ac:dyDescent="0.2">
      <c r="A287" s="47" t="s">
        <v>35</v>
      </c>
      <c r="B287" s="88">
        <f>K274</f>
        <v>0.3</v>
      </c>
      <c r="C287" s="48"/>
      <c r="D287" s="49" t="s">
        <v>3</v>
      </c>
      <c r="E287" s="56">
        <f>MAX(J288:J289)</f>
        <v>2.5</v>
      </c>
      <c r="F287" s="35"/>
      <c r="G287" s="60" t="s">
        <v>26</v>
      </c>
      <c r="H287" s="60" t="s">
        <v>1</v>
      </c>
      <c r="I287" s="28" t="s">
        <v>34</v>
      </c>
      <c r="J287" s="28" t="s">
        <v>2</v>
      </c>
      <c r="K287" s="114" t="s">
        <v>9</v>
      </c>
      <c r="L287" s="114"/>
      <c r="M287" s="114"/>
      <c r="N287" s="114"/>
    </row>
    <row r="288" spans="1:14" ht="28.5" customHeight="1" x14ac:dyDescent="0.2">
      <c r="A288" s="50" t="s">
        <v>7</v>
      </c>
      <c r="B288" s="58">
        <f>B287*$I$267</f>
        <v>2.5</v>
      </c>
      <c r="C288" s="51"/>
      <c r="D288" s="49" t="s">
        <v>4</v>
      </c>
      <c r="E288" s="56">
        <f>MIN(J288:J289)</f>
        <v>0</v>
      </c>
      <c r="F288" s="35"/>
      <c r="G288" s="36">
        <v>1</v>
      </c>
      <c r="H288" s="59" t="s">
        <v>168</v>
      </c>
      <c r="I288" s="46">
        <v>1</v>
      </c>
      <c r="J288" s="56">
        <f>I288*B288</f>
        <v>2.5</v>
      </c>
      <c r="K288" s="115" t="s">
        <v>234</v>
      </c>
      <c r="L288" s="115"/>
      <c r="M288" s="115"/>
      <c r="N288" s="115"/>
    </row>
    <row r="289" spans="1:14" ht="28.5" customHeight="1" x14ac:dyDescent="0.2">
      <c r="A289" s="52" t="s">
        <v>0</v>
      </c>
      <c r="B289" s="53">
        <v>1</v>
      </c>
      <c r="C289" s="54"/>
      <c r="D289" s="55" t="s">
        <v>6</v>
      </c>
      <c r="E289" s="57">
        <f>VLOOKUP(B289,G288:J289,4,FALSE)</f>
        <v>2.5</v>
      </c>
      <c r="F289" s="5"/>
      <c r="G289" s="36">
        <v>2</v>
      </c>
      <c r="H289" s="59" t="s">
        <v>169</v>
      </c>
      <c r="I289" s="46">
        <v>0</v>
      </c>
      <c r="J289" s="56">
        <f>I289*B288</f>
        <v>0</v>
      </c>
      <c r="K289" s="115" t="s">
        <v>233</v>
      </c>
      <c r="L289" s="115"/>
      <c r="M289" s="115"/>
      <c r="N289" s="115"/>
    </row>
    <row r="290" spans="1:14" x14ac:dyDescent="0.2">
      <c r="A290" s="11"/>
    </row>
  </sheetData>
  <sheetProtection selectLockedCells="1" selectUnlockedCells="1"/>
  <mergeCells count="176">
    <mergeCell ref="A100:C100"/>
    <mergeCell ref="A99:C99"/>
    <mergeCell ref="K99:N99"/>
    <mergeCell ref="K132:N132"/>
    <mergeCell ref="K131:N131"/>
    <mergeCell ref="A96:E98"/>
    <mergeCell ref="A102:C102"/>
    <mergeCell ref="A101:C101"/>
    <mergeCell ref="K235:N235"/>
    <mergeCell ref="K183:N183"/>
    <mergeCell ref="K184:N184"/>
    <mergeCell ref="K113:N113"/>
    <mergeCell ref="K108:N108"/>
    <mergeCell ref="K109:N109"/>
    <mergeCell ref="K110:N110"/>
    <mergeCell ref="K111:N111"/>
    <mergeCell ref="K112:N112"/>
    <mergeCell ref="K141:N141"/>
    <mergeCell ref="K142:N142"/>
    <mergeCell ref="K143:N143"/>
    <mergeCell ref="K144:N144"/>
    <mergeCell ref="K116:N116"/>
    <mergeCell ref="K117:N117"/>
    <mergeCell ref="K118:N118"/>
    <mergeCell ref="K119:N119"/>
    <mergeCell ref="K120:N120"/>
    <mergeCell ref="K130:N130"/>
    <mergeCell ref="K172:N172"/>
    <mergeCell ref="K147:N147"/>
    <mergeCell ref="K148:N148"/>
    <mergeCell ref="K149:N149"/>
    <mergeCell ref="K152:N152"/>
    <mergeCell ref="K94:N94"/>
    <mergeCell ref="K96:N96"/>
    <mergeCell ref="K102:N102"/>
    <mergeCell ref="K100:N100"/>
    <mergeCell ref="K95:N95"/>
    <mergeCell ref="K101:N101"/>
    <mergeCell ref="K98:N98"/>
    <mergeCell ref="K185:N185"/>
    <mergeCell ref="K186:N186"/>
    <mergeCell ref="K129:N129"/>
    <mergeCell ref="K188:N188"/>
    <mergeCell ref="K189:N189"/>
    <mergeCell ref="K136:N136"/>
    <mergeCell ref="K137:N137"/>
    <mergeCell ref="K123:N123"/>
    <mergeCell ref="K124:N124"/>
    <mergeCell ref="K125:N125"/>
    <mergeCell ref="K128:N128"/>
    <mergeCell ref="K187:N187"/>
    <mergeCell ref="K135:N135"/>
    <mergeCell ref="K171:N171"/>
    <mergeCell ref="K153:N153"/>
    <mergeCell ref="K154:N154"/>
    <mergeCell ref="K170:N170"/>
    <mergeCell ref="A80:I80"/>
    <mergeCell ref="A81:J81"/>
    <mergeCell ref="A82:J82"/>
    <mergeCell ref="A83:J83"/>
    <mergeCell ref="A84:J84"/>
    <mergeCell ref="A85:J85"/>
    <mergeCell ref="A86:J86"/>
    <mergeCell ref="A87:J87"/>
    <mergeCell ref="A89:J89"/>
    <mergeCell ref="A88:J88"/>
    <mergeCell ref="K44:N44"/>
    <mergeCell ref="K45:N45"/>
    <mergeCell ref="K46:N46"/>
    <mergeCell ref="K47:N47"/>
    <mergeCell ref="K36:N36"/>
    <mergeCell ref="K35:N35"/>
    <mergeCell ref="K34:N34"/>
    <mergeCell ref="K92:N92"/>
    <mergeCell ref="K48:N48"/>
    <mergeCell ref="K53:N53"/>
    <mergeCell ref="K39:N39"/>
    <mergeCell ref="K40:N40"/>
    <mergeCell ref="K41:N41"/>
    <mergeCell ref="K60:N60"/>
    <mergeCell ref="K61:N61"/>
    <mergeCell ref="K62:N62"/>
    <mergeCell ref="K65:N65"/>
    <mergeCell ref="K66:N66"/>
    <mergeCell ref="K67:N67"/>
    <mergeCell ref="K70:N70"/>
    <mergeCell ref="K71:N71"/>
    <mergeCell ref="K72:N72"/>
    <mergeCell ref="K49:N49"/>
    <mergeCell ref="K50:N50"/>
    <mergeCell ref="K200:N200"/>
    <mergeCell ref="K195:N195"/>
    <mergeCell ref="K201:N201"/>
    <mergeCell ref="K233:N233"/>
    <mergeCell ref="K234:N234"/>
    <mergeCell ref="K204:N204"/>
    <mergeCell ref="K205:N205"/>
    <mergeCell ref="K206:N206"/>
    <mergeCell ref="K221:N221"/>
    <mergeCell ref="K222:N222"/>
    <mergeCell ref="K223:N223"/>
    <mergeCell ref="K245:N245"/>
    <mergeCell ref="K246:N246"/>
    <mergeCell ref="K247:N247"/>
    <mergeCell ref="K248:N248"/>
    <mergeCell ref="K259:N259"/>
    <mergeCell ref="K238:N238"/>
    <mergeCell ref="K239:N239"/>
    <mergeCell ref="K240:N240"/>
    <mergeCell ref="K241:N241"/>
    <mergeCell ref="K244:N244"/>
    <mergeCell ref="K283:N283"/>
    <mergeCell ref="K284:N284"/>
    <mergeCell ref="K287:N287"/>
    <mergeCell ref="K288:N288"/>
    <mergeCell ref="K289:N289"/>
    <mergeCell ref="K260:N260"/>
    <mergeCell ref="K261:N261"/>
    <mergeCell ref="K262:N262"/>
    <mergeCell ref="K263:N263"/>
    <mergeCell ref="K282:N282"/>
    <mergeCell ref="K278:N278"/>
    <mergeCell ref="K279:N279"/>
    <mergeCell ref="K277:N277"/>
    <mergeCell ref="K10:M10"/>
    <mergeCell ref="K17:L17"/>
    <mergeCell ref="K16:L16"/>
    <mergeCell ref="K15:L15"/>
    <mergeCell ref="A31:J31"/>
    <mergeCell ref="A30:J30"/>
    <mergeCell ref="A29:J29"/>
    <mergeCell ref="A28:J28"/>
    <mergeCell ref="A27:J27"/>
    <mergeCell ref="A26:J26"/>
    <mergeCell ref="A25:J25"/>
    <mergeCell ref="A24:I24"/>
    <mergeCell ref="H17:I17"/>
    <mergeCell ref="H16:I16"/>
    <mergeCell ref="H15:I15"/>
    <mergeCell ref="H14:I14"/>
    <mergeCell ref="H13:I13"/>
    <mergeCell ref="H12:I12"/>
    <mergeCell ref="A162:I162"/>
    <mergeCell ref="A167:J167"/>
    <mergeCell ref="A214:I214"/>
    <mergeCell ref="A215:J215"/>
    <mergeCell ref="A216:J216"/>
    <mergeCell ref="K13:L13"/>
    <mergeCell ref="K12:L12"/>
    <mergeCell ref="K11:L11"/>
    <mergeCell ref="K14:L14"/>
    <mergeCell ref="K192:N192"/>
    <mergeCell ref="K193:N193"/>
    <mergeCell ref="K194:N194"/>
    <mergeCell ref="K198:N198"/>
    <mergeCell ref="K199:N199"/>
    <mergeCell ref="K54:N54"/>
    <mergeCell ref="K55:N55"/>
    <mergeCell ref="K56:N56"/>
    <mergeCell ref="K57:N57"/>
    <mergeCell ref="K140:N140"/>
    <mergeCell ref="K97:N97"/>
    <mergeCell ref="K103:N103"/>
    <mergeCell ref="K104:N104"/>
    <mergeCell ref="K105:N105"/>
    <mergeCell ref="K93:N93"/>
    <mergeCell ref="A217:J217"/>
    <mergeCell ref="A218:J218"/>
    <mergeCell ref="A271:I271"/>
    <mergeCell ref="A272:J272"/>
    <mergeCell ref="A273:J273"/>
    <mergeCell ref="A274:J274"/>
    <mergeCell ref="A163:J163"/>
    <mergeCell ref="A164:J164"/>
    <mergeCell ref="A165:J165"/>
    <mergeCell ref="A166:J166"/>
  </mergeCells>
  <conditionalFormatting sqref="K24">
    <cfRule type="cellIs" dxfId="4" priority="5" operator="notEqual">
      <formula>1</formula>
    </cfRule>
  </conditionalFormatting>
  <conditionalFormatting sqref="K80">
    <cfRule type="cellIs" dxfId="3" priority="4" operator="notEqual">
      <formula>1</formula>
    </cfRule>
  </conditionalFormatting>
  <conditionalFormatting sqref="K162">
    <cfRule type="cellIs" dxfId="2" priority="3" operator="notEqual">
      <formula>1</formula>
    </cfRule>
  </conditionalFormatting>
  <conditionalFormatting sqref="K214">
    <cfRule type="cellIs" dxfId="1" priority="2" operator="notEqual">
      <formula>1</formula>
    </cfRule>
  </conditionalFormatting>
  <conditionalFormatting sqref="K271">
    <cfRule type="cellIs" dxfId="0" priority="1" operator="notEqual">
      <formula>1</formula>
    </cfRule>
  </conditionalFormatting>
  <pageMargins left="0.7" right="0.7" top="0.75" bottom="0.75" header="0.3" footer="0.3"/>
  <pageSetup scale="59" fitToHeight="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4"/>
  <sheetViews>
    <sheetView workbookViewId="0">
      <selection activeCell="B5" sqref="B5"/>
    </sheetView>
  </sheetViews>
  <sheetFormatPr defaultRowHeight="14.25" x14ac:dyDescent="0.2"/>
  <cols>
    <col min="1" max="1" width="137.5" customWidth="1"/>
    <col min="3" max="3" width="15.75" customWidth="1"/>
  </cols>
  <sheetData>
    <row r="1" spans="1:3" ht="18" x14ac:dyDescent="0.25">
      <c r="A1" s="3" t="str">
        <f>Tool!A12</f>
        <v>Electric Vehicle (EV) Charging Station Site Suitability Criteria Tool</v>
      </c>
    </row>
    <row r="2" spans="1:3" ht="18" x14ac:dyDescent="0.25">
      <c r="A2" s="3"/>
    </row>
    <row r="3" spans="1:3" x14ac:dyDescent="0.2">
      <c r="A3" s="19" t="str">
        <f>Tool!A18</f>
        <v>1. How important are the following factors to the site owner for an EV charging station installation?</v>
      </c>
      <c r="B3" t="s">
        <v>267</v>
      </c>
      <c r="C3" t="s">
        <v>268</v>
      </c>
    </row>
    <row r="4" spans="1:3" ht="14.25" customHeight="1" x14ac:dyDescent="0.2"/>
    <row r="5" spans="1:3" x14ac:dyDescent="0.2">
      <c r="A5" s="22" t="s">
        <v>221</v>
      </c>
      <c r="B5">
        <f>Calculations!E12</f>
        <v>3</v>
      </c>
      <c r="C5" t="str">
        <f>VLOOKUP(B5,Calculations!$G$13:$I$17,2,FALSE)</f>
        <v>Important</v>
      </c>
    </row>
    <row r="6" spans="1:3" x14ac:dyDescent="0.2">
      <c r="A6" s="22" t="s">
        <v>259</v>
      </c>
      <c r="B6">
        <f>Calculations!E13</f>
        <v>3</v>
      </c>
      <c r="C6" t="str">
        <f>VLOOKUP(B6,Calculations!$G$13:$I$17,2,FALSE)</f>
        <v>Important</v>
      </c>
    </row>
    <row r="7" spans="1:3" x14ac:dyDescent="0.2">
      <c r="A7" s="22" t="s">
        <v>24</v>
      </c>
      <c r="B7">
        <f>Calculations!E14</f>
        <v>3</v>
      </c>
      <c r="C7" t="str">
        <f>VLOOKUP(B7,Calculations!$G$13:$I$17,2,FALSE)</f>
        <v>Important</v>
      </c>
    </row>
    <row r="8" spans="1:3" x14ac:dyDescent="0.2">
      <c r="A8" s="22" t="s">
        <v>25</v>
      </c>
      <c r="B8">
        <f>Calculations!E15</f>
        <v>3</v>
      </c>
      <c r="C8" t="str">
        <f>VLOOKUP(B8,Calculations!$G$13:$I$17,2,FALSE)</f>
        <v>Important</v>
      </c>
    </row>
    <row r="10" spans="1:3" x14ac:dyDescent="0.2">
      <c r="A10" s="27" t="str">
        <f>Tool!A29</f>
        <v>2. Do you own or lease the parking lot where the EV charging station will be installed?</v>
      </c>
      <c r="B10">
        <f>Calculations!B36</f>
        <v>1</v>
      </c>
      <c r="C10" t="str">
        <f>VLOOKUP(B10,Calculations!$G$35:$H$36,2,FALSE)</f>
        <v>Own</v>
      </c>
    </row>
    <row r="11" spans="1:3" x14ac:dyDescent="0.2">
      <c r="A11" s="11"/>
    </row>
    <row r="12" spans="1:3" x14ac:dyDescent="0.2">
      <c r="A12" s="27" t="str">
        <f>Tool!A34</f>
        <v>3. Do you own or lease the building where electricity will be drawn for the EV charging station?</v>
      </c>
      <c r="B12">
        <f>Calculations!B41</f>
        <v>1</v>
      </c>
      <c r="C12" t="str">
        <f>VLOOKUP(B12,Calculations!G40:H41,2,FALSE)</f>
        <v>Own</v>
      </c>
    </row>
    <row r="13" spans="1:3" x14ac:dyDescent="0.2">
      <c r="A13" s="11"/>
    </row>
    <row r="14" spans="1:3" x14ac:dyDescent="0.2">
      <c r="A14" s="27" t="str">
        <f>Tool!A39</f>
        <v>4. What is the predominant land use for the EV charging station site?</v>
      </c>
      <c r="B14">
        <f>Calculations!B46</f>
        <v>2</v>
      </c>
      <c r="C14" t="str">
        <f>VLOOKUP(B14,Calculations!G45:H50,2,FALSE)</f>
        <v>Business</v>
      </c>
    </row>
    <row r="15" spans="1:3" x14ac:dyDescent="0.2">
      <c r="A15" s="11"/>
    </row>
    <row r="16" spans="1:3" x14ac:dyDescent="0.2">
      <c r="A16" s="27" t="str">
        <f>Tool!A45</f>
        <v>5. Which venue best describes the proposed EV charging station location?</v>
      </c>
      <c r="B16">
        <f>Calculations!B94</f>
        <v>1</v>
      </c>
      <c r="C16" t="str">
        <f>VLOOKUP(B16,Calculations!G93:H105,2,FALSE)</f>
        <v>Business/Office</v>
      </c>
    </row>
    <row r="17" spans="1:3" x14ac:dyDescent="0.2">
      <c r="A17" s="27"/>
    </row>
    <row r="18" spans="1:3" x14ac:dyDescent="0.2">
      <c r="A18" s="73" t="s">
        <v>238</v>
      </c>
      <c r="B18" t="e">
        <f>Calculations!E103</f>
        <v>#N/A</v>
      </c>
      <c r="C18" t="e">
        <f>VLOOKUP(B18,Calculations!E100:F102,2,FALSE)</f>
        <v>#N/A</v>
      </c>
    </row>
    <row r="19" spans="1:3" x14ac:dyDescent="0.2">
      <c r="A19" s="11"/>
    </row>
    <row r="20" spans="1:3" x14ac:dyDescent="0.2">
      <c r="A20" s="27" t="str">
        <f>Tool!A54</f>
        <v>6. How long do drivers typically park their vehicles at this location?</v>
      </c>
      <c r="B20">
        <f>Calculations!B110</f>
        <v>2</v>
      </c>
      <c r="C20" t="str">
        <f>VLOOKUP(B20,Calculations!G109:H113,2,FALSE)</f>
        <v>1 - 2 hours</v>
      </c>
    </row>
    <row r="21" spans="1:3" x14ac:dyDescent="0.2">
      <c r="A21" s="11"/>
    </row>
    <row r="22" spans="1:3" x14ac:dyDescent="0.2">
      <c r="A22" s="27" t="str">
        <f>Tool!A60</f>
        <v>7. Is this location used for any special event parking?</v>
      </c>
      <c r="B22">
        <f>Calculations!B172</f>
        <v>2</v>
      </c>
      <c r="C22" t="str">
        <f>VLOOKUP(B22,Calculations!G171:H172,2,FALSE)</f>
        <v>No</v>
      </c>
    </row>
    <row r="23" spans="1:3" x14ac:dyDescent="0.2">
      <c r="A23" s="11"/>
    </row>
    <row r="24" spans="1:3" x14ac:dyDescent="0.2">
      <c r="A24" s="27" t="s">
        <v>78</v>
      </c>
      <c r="B24" t="e">
        <f>Calculations!B177</f>
        <v>#N/A</v>
      </c>
      <c r="C24" t="e">
        <f>VLOOKUP(B24,Calculations!J176:M180,4,FALSE)</f>
        <v>#N/A</v>
      </c>
    </row>
    <row r="26" spans="1:3" x14ac:dyDescent="0.2">
      <c r="A26" s="27" t="str">
        <f>Tool!A67</f>
        <v>8. How far is this location from a busy road used to travel between cities (typically an interstate, US highway, or State route)?</v>
      </c>
      <c r="B26">
        <f>Calculations!B185</f>
        <v>5</v>
      </c>
      <c r="C26" t="str">
        <f>VLOOKUP(B26,Calculations!G184:H189,2,FALSE)</f>
        <v>2 - 5 miles</v>
      </c>
    </row>
    <row r="27" spans="1:3" x14ac:dyDescent="0.2">
      <c r="A27" s="11"/>
    </row>
    <row r="28" spans="1:3" x14ac:dyDescent="0.2">
      <c r="A28" s="27" t="str">
        <f>Tool!A73</f>
        <v>9. Which potential EV drivers are expected to use the charging station?</v>
      </c>
      <c r="B28">
        <f>Calculations!B118</f>
        <v>3</v>
      </c>
      <c r="C28" t="str">
        <f>VLOOKUP(B28,Calculations!G117:H120,2,FALSE)</f>
        <v>General Public</v>
      </c>
    </row>
    <row r="29" spans="1:3" x14ac:dyDescent="0.2">
      <c r="A29" s="11"/>
    </row>
    <row r="30" spans="1:3" x14ac:dyDescent="0.2">
      <c r="A30" s="27" t="str">
        <f>Tool!A78</f>
        <v>10. Would an EV driver require a permit, sticker, or card to access the parking lot where the charging station is located?</v>
      </c>
      <c r="B30">
        <f>Calculations!B125</f>
        <v>2</v>
      </c>
      <c r="C30" t="str">
        <f>VLOOKUP(B30,Calculations!G124:H125,2,FALSE)</f>
        <v>No</v>
      </c>
    </row>
    <row r="31" spans="1:3" x14ac:dyDescent="0.2">
      <c r="A31" s="11"/>
    </row>
    <row r="32" spans="1:3" x14ac:dyDescent="0.2">
      <c r="A32" s="27" t="str">
        <f>Tool!A83</f>
        <v>11. Is there a fee to access the parking lot where the charging station would be located or would there be a fee to use the charging station?</v>
      </c>
      <c r="B32">
        <f>Calculations!B130</f>
        <v>4</v>
      </c>
      <c r="C32" t="str">
        <f>VLOOKUP(B32,Calculations!G129:H132,2,FALSE)</f>
        <v>No fee</v>
      </c>
    </row>
    <row r="33" spans="1:3" x14ac:dyDescent="0.2">
      <c r="A33" s="11"/>
    </row>
    <row r="34" spans="1:3" x14ac:dyDescent="0.2">
      <c r="A34" s="27" t="str">
        <f>Tool!A88</f>
        <v>12. Would the charging station be located in a parking lot or garage with limited hours of operation?</v>
      </c>
      <c r="B34">
        <f>Calculations!B137</f>
        <v>2</v>
      </c>
      <c r="C34" t="str">
        <f>VLOOKUP(B34,Calculations!G136:H137,2,FALSE)</f>
        <v>No</v>
      </c>
    </row>
    <row r="35" spans="1:3" x14ac:dyDescent="0.2">
      <c r="A35" s="11"/>
    </row>
    <row r="36" spans="1:3" x14ac:dyDescent="0.2">
      <c r="A36" s="27" t="str">
        <f>Tool!A94</f>
        <v>13. How many parking spaces are in the lot or garage?</v>
      </c>
      <c r="B36">
        <f>Calculations!B55</f>
        <v>4</v>
      </c>
      <c r="C36" t="str">
        <f>VLOOKUP(B36,Calculations!G54:H57,2,FALSE)</f>
        <v>More than 50</v>
      </c>
    </row>
    <row r="37" spans="1:3" x14ac:dyDescent="0.2">
      <c r="A37" s="11"/>
    </row>
    <row r="38" spans="1:3" x14ac:dyDescent="0.2">
      <c r="A38" s="27" t="str">
        <f>Tool!$A$99</f>
        <v>14. Typically, how full is the parking lot or garage?</v>
      </c>
      <c r="B38">
        <f>Calculations!B142</f>
        <v>4</v>
      </c>
      <c r="C38">
        <f>VLOOKUP(B38,Calculations!G141:H144,2,FALSE)</f>
        <v>1</v>
      </c>
    </row>
    <row r="39" spans="1:3" x14ac:dyDescent="0.2">
      <c r="A39" s="11"/>
    </row>
    <row r="40" spans="1:3" x14ac:dyDescent="0.2">
      <c r="A40" s="27" t="str">
        <f>Tool!A104</f>
        <v>15. Is there fluctuation in parking lot use by season?</v>
      </c>
      <c r="B40">
        <f>Calculations!B194</f>
        <v>1</v>
      </c>
      <c r="C40" t="str">
        <f>VLOOKUP(B40,Calculations!G193:H195,2,FALSE)</f>
        <v>Minimal fluctuation</v>
      </c>
    </row>
    <row r="41" spans="1:3" x14ac:dyDescent="0.2">
      <c r="A41" s="11"/>
    </row>
    <row r="42" spans="1:3" x14ac:dyDescent="0.2">
      <c r="A42" s="27" t="str">
        <f>Tool!A109</f>
        <v>16. Is there fluctuation in parking lot use by day of the week?</v>
      </c>
      <c r="B42">
        <f>Calculations!B200</f>
        <v>1</v>
      </c>
      <c r="C42" t="str">
        <f>VLOOKUP(B42,Calculations!G199:H201,2,FALSE)</f>
        <v>Minimal fluctuation</v>
      </c>
    </row>
    <row r="43" spans="1:3" x14ac:dyDescent="0.2">
      <c r="A43" s="11"/>
    </row>
    <row r="44" spans="1:3" x14ac:dyDescent="0.2">
      <c r="A44" s="27" t="str">
        <f>Tool!A114</f>
        <v>17. Would the EV charging station be mounted on the wall of a building where the cord could run to the EV and not interfere with a pedestrian walkway?</v>
      </c>
      <c r="B44">
        <f>Calculations!B223</f>
        <v>1</v>
      </c>
      <c r="C44" t="str">
        <f>VLOOKUP(B44,Calculations!G222:H223,2,FALSE)</f>
        <v>Yes</v>
      </c>
    </row>
    <row r="45" spans="1:3" x14ac:dyDescent="0.2">
      <c r="A45" s="11"/>
    </row>
    <row r="46" spans="1:3" x14ac:dyDescent="0.2">
      <c r="A46" s="73" t="str">
        <f>Tool!A119</f>
        <v/>
      </c>
      <c r="B46" t="e">
        <f>Calculations!B228</f>
        <v>#N/A</v>
      </c>
      <c r="C46" t="e">
        <f>VLOOKUP(B46,Calculations!J227:M230,4,FALSE)</f>
        <v>#N/A</v>
      </c>
    </row>
    <row r="47" spans="1:3" x14ac:dyDescent="0.2">
      <c r="A47" s="73"/>
    </row>
    <row r="48" spans="1:3" x14ac:dyDescent="0.2">
      <c r="A48" s="27" t="str">
        <f>Tool!A121</f>
        <v>18. Is the parking lot paved?</v>
      </c>
      <c r="B48">
        <f>Calculations!B235</f>
        <v>1</v>
      </c>
      <c r="C48" t="str">
        <f>VLOOKUP(B48,Calculations!G234:H235,2,FALSE)</f>
        <v>Yes</v>
      </c>
    </row>
    <row r="49" spans="1:3" x14ac:dyDescent="0.2">
      <c r="A49" s="11"/>
    </row>
    <row r="50" spans="1:3" x14ac:dyDescent="0.2">
      <c r="A50" s="27" t="str">
        <f>Tool!A126</f>
        <v>19. Is the parking lot prone to flooding or other events that might damage a charging station or plugged-in EV?</v>
      </c>
      <c r="B50">
        <f>Calculations!B62</f>
        <v>2</v>
      </c>
      <c r="C50" t="str">
        <f>VLOOKUP(B50,Calculations!G61:H62,2,FALSE)</f>
        <v>No</v>
      </c>
    </row>
    <row r="51" spans="1:3" x14ac:dyDescent="0.2">
      <c r="A51" s="11"/>
    </row>
    <row r="52" spans="1:3" x14ac:dyDescent="0.2">
      <c r="A52" s="27" t="str">
        <f>Tool!A131</f>
        <v>20. Would the EV charging station be located in a covered parking space?</v>
      </c>
      <c r="B52">
        <f>Calculations!B67</f>
        <v>1</v>
      </c>
      <c r="C52" t="str">
        <f>VLOOKUP(B52,Calculations!G66:H67,2,FALSE)</f>
        <v>Yes</v>
      </c>
    </row>
    <row r="53" spans="1:3" x14ac:dyDescent="0.2">
      <c r="A53" s="11"/>
    </row>
    <row r="54" spans="1:3" x14ac:dyDescent="0.2">
      <c r="A54" s="27" t="str">
        <f>Tool!A136</f>
        <v>21. Would the EV charging station need to be placed where it would obstruct plowing or in a location where snow is stored in the winter?</v>
      </c>
      <c r="B54">
        <f>Calculations!B72</f>
        <v>2</v>
      </c>
      <c r="C54" t="str">
        <f>VLOOKUP(B54,Calculations!G71:H72,2,FALSE)</f>
        <v>No</v>
      </c>
    </row>
    <row r="56" spans="1:3" x14ac:dyDescent="0.2">
      <c r="A56" s="27" t="str">
        <f>Tool!A141</f>
        <v>22. Would the EV charging station be in a preferred parking space?</v>
      </c>
      <c r="B56">
        <f>Calculations!B154</f>
        <v>1</v>
      </c>
      <c r="C56" t="str">
        <f>VLOOKUP(B56,Calculations!G148:H149,2,FALSE)</f>
        <v>Yes</v>
      </c>
    </row>
    <row r="57" spans="1:3" x14ac:dyDescent="0.2">
      <c r="A57" s="11"/>
    </row>
    <row r="58" spans="1:3" x14ac:dyDescent="0.2">
      <c r="A58" s="27" t="str">
        <f>Tool!A146</f>
        <v>23. Are there lights illuminating the parking lot at night?</v>
      </c>
      <c r="B58">
        <f>Calculations!B154</f>
        <v>1</v>
      </c>
      <c r="C58" t="str">
        <f>VLOOKUP(B58,Calculations!G153:H154,2,FALSE)</f>
        <v>Yes</v>
      </c>
    </row>
    <row r="60" spans="1:3" x14ac:dyDescent="0.2">
      <c r="A60" s="27" t="str">
        <f>Tool!A151</f>
        <v>24. Would the EV charging station and parking space be visible from the road or entrance to the parking lot or garage?</v>
      </c>
      <c r="B60">
        <f>Calculations!B206</f>
        <v>1</v>
      </c>
      <c r="C60" t="str">
        <f>VLOOKUP(B60,Calculations!G205:H206,2,FALSE)</f>
        <v>Yes</v>
      </c>
    </row>
    <row r="62" spans="1:3" x14ac:dyDescent="0.2">
      <c r="A62" s="27" t="str">
        <f>Tool!A157</f>
        <v xml:space="preserve">25. Does the existing electrical panel have 4 extra slots and 80 amps of available capacity for a dual port Level 2 charging station? </v>
      </c>
      <c r="B62">
        <f>Calculations!B240</f>
        <v>3</v>
      </c>
      <c r="C62" t="str">
        <f>VLOOKUP(B62,Calculations!G239:H241,2,FALSE)</f>
        <v>Don't Know</v>
      </c>
    </row>
    <row r="63" spans="1:3" x14ac:dyDescent="0.2">
      <c r="A63" s="11"/>
    </row>
    <row r="64" spans="1:3" x14ac:dyDescent="0.2">
      <c r="A64" s="27" t="str">
        <f>Tool!A162</f>
        <v>26. How recently has major electrical work been performed at this location?</v>
      </c>
      <c r="B64">
        <f>Calculations!B246</f>
        <v>1</v>
      </c>
      <c r="C64" t="str">
        <f>VLOOKUP(B64,Calculations!G245:H248,2,FALSE)</f>
        <v>Within 10 years</v>
      </c>
    </row>
    <row r="65" spans="1:3" x14ac:dyDescent="0.2">
      <c r="A65" s="11"/>
    </row>
    <row r="66" spans="1:3" x14ac:dyDescent="0.2">
      <c r="A66" s="73" t="s">
        <v>148</v>
      </c>
      <c r="B66" t="e">
        <f>Calculations!B253</f>
        <v>#N/A</v>
      </c>
      <c r="C66" t="e">
        <f>VLOOKUP(B66,Calculations!J252:M256,4,FALSE)</f>
        <v>#N/A</v>
      </c>
    </row>
    <row r="67" spans="1:3" x14ac:dyDescent="0.2">
      <c r="A67" s="11"/>
    </row>
    <row r="68" spans="1:3" x14ac:dyDescent="0.2">
      <c r="A68" s="27" t="str">
        <f>Tool!A169</f>
        <v>27. How far is the electrical panel from the point of the building closest to where the charging station would be located?</v>
      </c>
      <c r="B68">
        <f>Calculations!B261</f>
        <v>1</v>
      </c>
      <c r="C68" t="str">
        <f>VLOOKUP(B68,Calculations!G260:H263,2,FALSE)</f>
        <v>Fewer than 10 feet</v>
      </c>
    </row>
    <row r="70" spans="1:3" x14ac:dyDescent="0.2">
      <c r="A70" s="27" t="str">
        <f>Tool!A177</f>
        <v>28. Which EV charging station type would be installed at this location?</v>
      </c>
      <c r="B70">
        <f>Calculations!B279</f>
        <v>1</v>
      </c>
      <c r="C70" t="str">
        <f>VLOOKUP(B70,Calculations!G278:H279,2,FALSE)</f>
        <v>AC Level 2</v>
      </c>
    </row>
    <row r="71" spans="1:3" x14ac:dyDescent="0.2">
      <c r="A71" s="11"/>
    </row>
    <row r="72" spans="1:3" x14ac:dyDescent="0.2">
      <c r="A72" s="27" t="str">
        <f>Tool!A182</f>
        <v>29. Could the EV charging station be mounted to an existing structure or be installed as a stand-alone pedestal?</v>
      </c>
      <c r="B72">
        <f>Calculations!B284</f>
        <v>1</v>
      </c>
      <c r="C72" t="str">
        <f>VLOOKUP(B72,Calculations!G283:H284,2,FALSE)</f>
        <v>Mounted on an Existing Structure</v>
      </c>
    </row>
    <row r="73" spans="1:3" x14ac:dyDescent="0.2">
      <c r="A73" s="11"/>
    </row>
    <row r="74" spans="1:3" x14ac:dyDescent="0.2">
      <c r="A74" s="27" t="str">
        <f>Tool!A187</f>
        <v>30. Would the charging station be networked and connected to a charging management company's software platform?</v>
      </c>
      <c r="B74">
        <f>Calculations!B289</f>
        <v>1</v>
      </c>
      <c r="C74" t="str">
        <f>VLOOKUP(B74,Calculations!G288:H289,2,FALSE)</f>
        <v>Networked</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Notice</vt:lpstr>
      <vt:lpstr>Tool</vt:lpstr>
      <vt:lpstr>Calculations</vt:lpstr>
      <vt:lpstr>Summary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Energetics Incorporated</dc:creator>
  <cp:lastModifiedBy>Sloan, Gillian S.</cp:lastModifiedBy>
  <cp:lastPrinted>2016-08-03T18:29:52Z</cp:lastPrinted>
  <dcterms:created xsi:type="dcterms:W3CDTF">2012-07-17T15:02:45Z</dcterms:created>
  <dcterms:modified xsi:type="dcterms:W3CDTF">2022-11-10T18:57:01Z</dcterms:modified>
</cp:coreProperties>
</file>